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/>
  <mc:AlternateContent xmlns:mc="http://schemas.openxmlformats.org/markup-compatibility/2006">
    <mc:Choice Requires="x15">
      <x15ac:absPath xmlns:x15ac="http://schemas.microsoft.com/office/spreadsheetml/2010/11/ac" url="https://hoolekandeteenused.sharepoint.com/Finants/rmp/Shared Documents/ERF/2025/"/>
    </mc:Choice>
  </mc:AlternateContent>
  <xr:revisionPtr revIDLastSave="2" documentId="8_{90C0BD35-307F-45D3-8B53-8CB319989F0F}" xr6:coauthVersionLast="47" xr6:coauthVersionMax="47" xr10:uidLastSave="{FAFE9930-0C9E-4C91-A06B-AC5A03A2C0B3}"/>
  <bookViews>
    <workbookView xWindow="28680" yWindow="-120" windowWidth="29040" windowHeight="15720" tabRatio="666" xr2:uid="{00000000-000D-0000-FFFF-FFFF00000000}"/>
  </bookViews>
  <sheets>
    <sheet name="FA " sheetId="13" r:id="rId1"/>
    <sheet name="Makro" sheetId="1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5" i="13" l="1"/>
  <c r="G23" i="13"/>
  <c r="H23" i="13"/>
  <c r="I23" i="13" s="1"/>
  <c r="J23" i="13" s="1"/>
  <c r="K23" i="13" s="1"/>
  <c r="L23" i="13" s="1"/>
  <c r="M23" i="13" s="1"/>
  <c r="N23" i="13" s="1"/>
  <c r="O23" i="13" s="1"/>
  <c r="P23" i="13" s="1"/>
  <c r="Q23" i="13" s="1"/>
  <c r="R23" i="13" s="1"/>
  <c r="S23" i="13" s="1"/>
  <c r="T23" i="13" s="1"/>
  <c r="U23" i="13" s="1"/>
  <c r="V23" i="13" s="1"/>
  <c r="W23" i="13" s="1"/>
  <c r="X23" i="13" s="1"/>
  <c r="Y23" i="13" s="1"/>
  <c r="Z23" i="13" s="1"/>
  <c r="AA23" i="13" s="1"/>
  <c r="AB23" i="13" s="1"/>
  <c r="AC23" i="13" s="1"/>
  <c r="AD23" i="13" s="1"/>
  <c r="AE23" i="13" s="1"/>
  <c r="AF23" i="13" s="1"/>
  <c r="AG23" i="13" s="1"/>
  <c r="AH23" i="13" s="1"/>
  <c r="AI23" i="13" s="1"/>
  <c r="AJ23" i="13" s="1"/>
  <c r="AK23" i="13" s="1"/>
  <c r="AL23" i="13" s="1"/>
  <c r="AM23" i="13" s="1"/>
  <c r="AN23" i="13" s="1"/>
  <c r="AO23" i="13" s="1"/>
  <c r="AP23" i="13" s="1"/>
  <c r="AQ23" i="13" s="1"/>
  <c r="AR23" i="13" s="1"/>
  <c r="AS23" i="13" s="1"/>
  <c r="AT23" i="13" s="1"/>
  <c r="G24" i="13"/>
  <c r="H24" i="13"/>
  <c r="I24" i="13" s="1"/>
  <c r="J24" i="13" s="1"/>
  <c r="K24" i="13" s="1"/>
  <c r="L24" i="13" s="1"/>
  <c r="M24" i="13" s="1"/>
  <c r="N24" i="13" s="1"/>
  <c r="O24" i="13" s="1"/>
  <c r="P24" i="13" s="1"/>
  <c r="Q24" i="13" s="1"/>
  <c r="R24" i="13" s="1"/>
  <c r="S24" i="13" s="1"/>
  <c r="T24" i="13" s="1"/>
  <c r="U24" i="13" s="1"/>
  <c r="V24" i="13" s="1"/>
  <c r="W24" i="13" s="1"/>
  <c r="X24" i="13" s="1"/>
  <c r="Y24" i="13" s="1"/>
  <c r="Z24" i="13" s="1"/>
  <c r="AA24" i="13" s="1"/>
  <c r="AB24" i="13" s="1"/>
  <c r="AC24" i="13" s="1"/>
  <c r="AD24" i="13" s="1"/>
  <c r="AE24" i="13" s="1"/>
  <c r="AF24" i="13" s="1"/>
  <c r="AG24" i="13" s="1"/>
  <c r="AH24" i="13" s="1"/>
  <c r="AI24" i="13" s="1"/>
  <c r="AJ24" i="13" s="1"/>
  <c r="AK24" i="13" s="1"/>
  <c r="AL24" i="13" s="1"/>
  <c r="AM24" i="13" s="1"/>
  <c r="AN24" i="13" s="1"/>
  <c r="AO24" i="13" s="1"/>
  <c r="AP24" i="13" s="1"/>
  <c r="AQ24" i="13" s="1"/>
  <c r="AR24" i="13" s="1"/>
  <c r="AS24" i="13" s="1"/>
  <c r="AT24" i="13" s="1"/>
  <c r="G25" i="13"/>
  <c r="H25" i="13"/>
  <c r="I25" i="13" s="1"/>
  <c r="J25" i="13" s="1"/>
  <c r="K25" i="13" s="1"/>
  <c r="L25" i="13" s="1"/>
  <c r="M25" i="13" s="1"/>
  <c r="N25" i="13" s="1"/>
  <c r="O25" i="13" s="1"/>
  <c r="P25" i="13" s="1"/>
  <c r="Q25" i="13" s="1"/>
  <c r="R25" i="13" s="1"/>
  <c r="S25" i="13" s="1"/>
  <c r="T25" i="13" s="1"/>
  <c r="U25" i="13" s="1"/>
  <c r="V25" i="13" s="1"/>
  <c r="W25" i="13" s="1"/>
  <c r="X25" i="13" s="1"/>
  <c r="Y25" i="13" s="1"/>
  <c r="Z25" i="13" s="1"/>
  <c r="AA25" i="13" s="1"/>
  <c r="AB25" i="13" s="1"/>
  <c r="AC25" i="13" s="1"/>
  <c r="AD25" i="13" s="1"/>
  <c r="AE25" i="13" s="1"/>
  <c r="AF25" i="13" s="1"/>
  <c r="AG25" i="13" s="1"/>
  <c r="AH25" i="13" s="1"/>
  <c r="AI25" i="13" s="1"/>
  <c r="AJ25" i="13" s="1"/>
  <c r="AK25" i="13" s="1"/>
  <c r="AL25" i="13" s="1"/>
  <c r="AM25" i="13" s="1"/>
  <c r="AN25" i="13" s="1"/>
  <c r="AO25" i="13" s="1"/>
  <c r="AP25" i="13" s="1"/>
  <c r="AQ25" i="13" s="1"/>
  <c r="AR25" i="13" s="1"/>
  <c r="AS25" i="13" s="1"/>
  <c r="AT25" i="13" s="1"/>
  <c r="G28" i="13"/>
  <c r="H28" i="13"/>
  <c r="I28" i="13" s="1"/>
  <c r="J28" i="13" s="1"/>
  <c r="K28" i="13" s="1"/>
  <c r="L28" i="13" s="1"/>
  <c r="M28" i="13" s="1"/>
  <c r="N28" i="13" s="1"/>
  <c r="O28" i="13" s="1"/>
  <c r="P28" i="13" s="1"/>
  <c r="Q28" i="13" s="1"/>
  <c r="R28" i="13" s="1"/>
  <c r="S28" i="13" s="1"/>
  <c r="T28" i="13" s="1"/>
  <c r="U28" i="13" s="1"/>
  <c r="V28" i="13" s="1"/>
  <c r="W28" i="13" s="1"/>
  <c r="X28" i="13" s="1"/>
  <c r="Y28" i="13" s="1"/>
  <c r="Z28" i="13" s="1"/>
  <c r="AA28" i="13" s="1"/>
  <c r="AB28" i="13" s="1"/>
  <c r="AC28" i="13" s="1"/>
  <c r="AD28" i="13" s="1"/>
  <c r="AE28" i="13" s="1"/>
  <c r="AF28" i="13" s="1"/>
  <c r="AG28" i="13" s="1"/>
  <c r="AH28" i="13" s="1"/>
  <c r="AI28" i="13" s="1"/>
  <c r="AJ28" i="13" s="1"/>
  <c r="AK28" i="13" s="1"/>
  <c r="AL28" i="13" s="1"/>
  <c r="AM28" i="13" s="1"/>
  <c r="AN28" i="13" s="1"/>
  <c r="AO28" i="13" s="1"/>
  <c r="AP28" i="13" s="1"/>
  <c r="AQ28" i="13" s="1"/>
  <c r="AR28" i="13" s="1"/>
  <c r="AS28" i="13" s="1"/>
  <c r="AT28" i="13" s="1"/>
  <c r="G29" i="13"/>
  <c r="H29" i="13"/>
  <c r="I29" i="13" s="1"/>
  <c r="J29" i="13" s="1"/>
  <c r="K29" i="13" s="1"/>
  <c r="L29" i="13" s="1"/>
  <c r="M29" i="13" s="1"/>
  <c r="N29" i="13" s="1"/>
  <c r="O29" i="13" s="1"/>
  <c r="P29" i="13" s="1"/>
  <c r="Q29" i="13" s="1"/>
  <c r="R29" i="13" s="1"/>
  <c r="S29" i="13" s="1"/>
  <c r="T29" i="13" s="1"/>
  <c r="U29" i="13" s="1"/>
  <c r="V29" i="13" s="1"/>
  <c r="W29" i="13" s="1"/>
  <c r="X29" i="13" s="1"/>
  <c r="Y29" i="13" s="1"/>
  <c r="Z29" i="13" s="1"/>
  <c r="AA29" i="13" s="1"/>
  <c r="AB29" i="13" s="1"/>
  <c r="AC29" i="13" s="1"/>
  <c r="AD29" i="13" s="1"/>
  <c r="AE29" i="13" s="1"/>
  <c r="AF29" i="13" s="1"/>
  <c r="AG29" i="13" s="1"/>
  <c r="AH29" i="13" s="1"/>
  <c r="AI29" i="13" s="1"/>
  <c r="AJ29" i="13" s="1"/>
  <c r="AK29" i="13" s="1"/>
  <c r="AL29" i="13" s="1"/>
  <c r="AM29" i="13" s="1"/>
  <c r="AN29" i="13" s="1"/>
  <c r="AO29" i="13" s="1"/>
  <c r="AP29" i="13" s="1"/>
  <c r="AQ29" i="13" s="1"/>
  <c r="AR29" i="13" s="1"/>
  <c r="AS29" i="13" s="1"/>
  <c r="AT29" i="13" s="1"/>
  <c r="G30" i="13"/>
  <c r="H30" i="13"/>
  <c r="I30" i="13" s="1"/>
  <c r="J30" i="13" s="1"/>
  <c r="K30" i="13" s="1"/>
  <c r="L30" i="13" s="1"/>
  <c r="M30" i="13" s="1"/>
  <c r="N30" i="13" s="1"/>
  <c r="O30" i="13" s="1"/>
  <c r="P30" i="13" s="1"/>
  <c r="Q30" i="13" s="1"/>
  <c r="R30" i="13" s="1"/>
  <c r="S30" i="13" s="1"/>
  <c r="T30" i="13" s="1"/>
  <c r="U30" i="13" s="1"/>
  <c r="V30" i="13" s="1"/>
  <c r="W30" i="13" s="1"/>
  <c r="X30" i="13" s="1"/>
  <c r="Y30" i="13" s="1"/>
  <c r="Z30" i="13" s="1"/>
  <c r="AA30" i="13" s="1"/>
  <c r="AB30" i="13" s="1"/>
  <c r="AC30" i="13" s="1"/>
  <c r="AD30" i="13" s="1"/>
  <c r="AE30" i="13" s="1"/>
  <c r="AF30" i="13" s="1"/>
  <c r="AG30" i="13" s="1"/>
  <c r="AH30" i="13" s="1"/>
  <c r="AI30" i="13" s="1"/>
  <c r="AJ30" i="13" s="1"/>
  <c r="AK30" i="13" s="1"/>
  <c r="AL30" i="13" s="1"/>
  <c r="AM30" i="13" s="1"/>
  <c r="AN30" i="13" s="1"/>
  <c r="AO30" i="13" s="1"/>
  <c r="AP30" i="13" s="1"/>
  <c r="AQ30" i="13" s="1"/>
  <c r="AR30" i="13" s="1"/>
  <c r="AS30" i="13" s="1"/>
  <c r="AT30" i="13" s="1"/>
  <c r="G31" i="13"/>
  <c r="H31" i="13"/>
  <c r="I31" i="13" s="1"/>
  <c r="J31" i="13" s="1"/>
  <c r="K31" i="13" s="1"/>
  <c r="L31" i="13" s="1"/>
  <c r="M31" i="13" s="1"/>
  <c r="N31" i="13" s="1"/>
  <c r="O31" i="13" s="1"/>
  <c r="P31" i="13" s="1"/>
  <c r="Q31" i="13" s="1"/>
  <c r="R31" i="13" s="1"/>
  <c r="S31" i="13" s="1"/>
  <c r="T31" i="13" s="1"/>
  <c r="U31" i="13" s="1"/>
  <c r="V31" i="13" s="1"/>
  <c r="W31" i="13" s="1"/>
  <c r="X31" i="13" s="1"/>
  <c r="Y31" i="13" s="1"/>
  <c r="Z31" i="13" s="1"/>
  <c r="AA31" i="13" s="1"/>
  <c r="AB31" i="13" s="1"/>
  <c r="AC31" i="13" s="1"/>
  <c r="AD31" i="13" s="1"/>
  <c r="AE31" i="13" s="1"/>
  <c r="AF31" i="13" s="1"/>
  <c r="AG31" i="13" s="1"/>
  <c r="AH31" i="13" s="1"/>
  <c r="AI31" i="13" s="1"/>
  <c r="AJ31" i="13" s="1"/>
  <c r="AK31" i="13" s="1"/>
  <c r="AL31" i="13" s="1"/>
  <c r="AM31" i="13" s="1"/>
  <c r="AN31" i="13" s="1"/>
  <c r="AO31" i="13" s="1"/>
  <c r="AP31" i="13" s="1"/>
  <c r="AQ31" i="13" s="1"/>
  <c r="AR31" i="13" s="1"/>
  <c r="AS31" i="13" s="1"/>
  <c r="AT31" i="13" s="1"/>
  <c r="G32" i="13"/>
  <c r="H32" i="13"/>
  <c r="I32" i="13" s="1"/>
  <c r="J32" i="13" s="1"/>
  <c r="K32" i="13" s="1"/>
  <c r="L32" i="13" s="1"/>
  <c r="M32" i="13" s="1"/>
  <c r="N32" i="13" s="1"/>
  <c r="O32" i="13" s="1"/>
  <c r="P32" i="13" s="1"/>
  <c r="Q32" i="13" s="1"/>
  <c r="R32" i="13" s="1"/>
  <c r="S32" i="13" s="1"/>
  <c r="T32" i="13" s="1"/>
  <c r="U32" i="13" s="1"/>
  <c r="V32" i="13" s="1"/>
  <c r="W32" i="13" s="1"/>
  <c r="X32" i="13" s="1"/>
  <c r="Y32" i="13" s="1"/>
  <c r="Z32" i="13" s="1"/>
  <c r="AA32" i="13" s="1"/>
  <c r="AB32" i="13" s="1"/>
  <c r="AC32" i="13" s="1"/>
  <c r="AD32" i="13" s="1"/>
  <c r="AE32" i="13" s="1"/>
  <c r="AF32" i="13" s="1"/>
  <c r="AG32" i="13" s="1"/>
  <c r="AH32" i="13" s="1"/>
  <c r="AI32" i="13" s="1"/>
  <c r="AJ32" i="13" s="1"/>
  <c r="AK32" i="13" s="1"/>
  <c r="AL32" i="13" s="1"/>
  <c r="AM32" i="13" s="1"/>
  <c r="AN32" i="13" s="1"/>
  <c r="AO32" i="13" s="1"/>
  <c r="AP32" i="13" s="1"/>
  <c r="AQ32" i="13" s="1"/>
  <c r="AR32" i="13" s="1"/>
  <c r="AS32" i="13" s="1"/>
  <c r="AT32" i="13" s="1"/>
  <c r="G33" i="13"/>
  <c r="H33" i="13"/>
  <c r="I33" i="13" s="1"/>
  <c r="J33" i="13" s="1"/>
  <c r="K33" i="13" s="1"/>
  <c r="L33" i="13"/>
  <c r="M33" i="13" s="1"/>
  <c r="N33" i="13" s="1"/>
  <c r="O33" i="13" s="1"/>
  <c r="P33" i="13" s="1"/>
  <c r="Q33" i="13" s="1"/>
  <c r="R33" i="13" s="1"/>
  <c r="S33" i="13" s="1"/>
  <c r="T33" i="13" s="1"/>
  <c r="U33" i="13" s="1"/>
  <c r="V33" i="13" s="1"/>
  <c r="W33" i="13" s="1"/>
  <c r="X33" i="13" s="1"/>
  <c r="Y33" i="13" s="1"/>
  <c r="Z33" i="13" s="1"/>
  <c r="AA33" i="13" s="1"/>
  <c r="AB33" i="13" s="1"/>
  <c r="AC33" i="13" s="1"/>
  <c r="AD33" i="13" s="1"/>
  <c r="AE33" i="13" s="1"/>
  <c r="AF33" i="13" s="1"/>
  <c r="AG33" i="13" s="1"/>
  <c r="AH33" i="13" s="1"/>
  <c r="AI33" i="13" s="1"/>
  <c r="AJ33" i="13" s="1"/>
  <c r="AK33" i="13" s="1"/>
  <c r="AL33" i="13" s="1"/>
  <c r="AM33" i="13" s="1"/>
  <c r="AN33" i="13" s="1"/>
  <c r="AO33" i="13" s="1"/>
  <c r="AP33" i="13" s="1"/>
  <c r="AQ33" i="13" s="1"/>
  <c r="AR33" i="13" s="1"/>
  <c r="AS33" i="13" s="1"/>
  <c r="AT33" i="13" s="1"/>
  <c r="G34" i="13"/>
  <c r="H34" i="13"/>
  <c r="I34" i="13" s="1"/>
  <c r="J34" i="13" s="1"/>
  <c r="K34" i="13" s="1"/>
  <c r="L34" i="13" s="1"/>
  <c r="M34" i="13" s="1"/>
  <c r="N34" i="13" s="1"/>
  <c r="O34" i="13" s="1"/>
  <c r="P34" i="13" s="1"/>
  <c r="Q34" i="13" s="1"/>
  <c r="R34" i="13" s="1"/>
  <c r="S34" i="13" s="1"/>
  <c r="T34" i="13" s="1"/>
  <c r="U34" i="13" s="1"/>
  <c r="V34" i="13" s="1"/>
  <c r="W34" i="13" s="1"/>
  <c r="X34" i="13" s="1"/>
  <c r="Y34" i="13" s="1"/>
  <c r="Z34" i="13" s="1"/>
  <c r="AA34" i="13" s="1"/>
  <c r="AB34" i="13" s="1"/>
  <c r="AC34" i="13" s="1"/>
  <c r="AD34" i="13" s="1"/>
  <c r="AE34" i="13" s="1"/>
  <c r="AF34" i="13" s="1"/>
  <c r="AG34" i="13" s="1"/>
  <c r="AH34" i="13" s="1"/>
  <c r="AI34" i="13" s="1"/>
  <c r="AJ34" i="13" s="1"/>
  <c r="AK34" i="13" s="1"/>
  <c r="AL34" i="13" s="1"/>
  <c r="AM34" i="13" s="1"/>
  <c r="AN34" i="13" s="1"/>
  <c r="AO34" i="13" s="1"/>
  <c r="AP34" i="13" s="1"/>
  <c r="AQ34" i="13" s="1"/>
  <c r="AR34" i="13" s="1"/>
  <c r="AS34" i="13" s="1"/>
  <c r="AT34" i="13" s="1"/>
  <c r="G41" i="13"/>
  <c r="H41" i="13" s="1"/>
  <c r="I41" i="13" s="1"/>
  <c r="J41" i="13" s="1"/>
  <c r="K41" i="13" s="1"/>
  <c r="L41" i="13" s="1"/>
  <c r="M41" i="13" s="1"/>
  <c r="N41" i="13" s="1"/>
  <c r="O41" i="13" s="1"/>
  <c r="P41" i="13" s="1"/>
  <c r="Q41" i="13" s="1"/>
  <c r="R41" i="13" s="1"/>
  <c r="S41" i="13" s="1"/>
  <c r="T41" i="13" s="1"/>
  <c r="U41" i="13" s="1"/>
  <c r="V41" i="13" s="1"/>
  <c r="W41" i="13" s="1"/>
  <c r="X41" i="13" s="1"/>
  <c r="Y41" i="13" s="1"/>
  <c r="Z41" i="13" s="1"/>
  <c r="AA41" i="13" s="1"/>
  <c r="AB41" i="13" s="1"/>
  <c r="AC41" i="13" s="1"/>
  <c r="AD41" i="13" s="1"/>
  <c r="AE41" i="13" s="1"/>
  <c r="AF41" i="13" s="1"/>
  <c r="AG41" i="13" s="1"/>
  <c r="AH41" i="13" s="1"/>
  <c r="AI41" i="13" s="1"/>
  <c r="AJ41" i="13" s="1"/>
  <c r="AK41" i="13" s="1"/>
  <c r="AL41" i="13" s="1"/>
  <c r="AM41" i="13" s="1"/>
  <c r="AN41" i="13" s="1"/>
  <c r="AO41" i="13" s="1"/>
  <c r="AP41" i="13" s="1"/>
  <c r="AQ41" i="13" s="1"/>
  <c r="AR41" i="13" s="1"/>
  <c r="AS41" i="13" s="1"/>
  <c r="AT41" i="13" s="1"/>
  <c r="F41" i="13"/>
  <c r="E41" i="13"/>
  <c r="H39" i="13"/>
  <c r="F39" i="13"/>
  <c r="G39" i="13"/>
  <c r="E39" i="13"/>
  <c r="H14" i="13"/>
  <c r="I14" i="13" s="1"/>
  <c r="J14" i="13" s="1"/>
  <c r="K14" i="13" s="1"/>
  <c r="L14" i="13" s="1"/>
  <c r="M14" i="13" s="1"/>
  <c r="N14" i="13" s="1"/>
  <c r="O14" i="13" s="1"/>
  <c r="P14" i="13" s="1"/>
  <c r="Q14" i="13" s="1"/>
  <c r="R14" i="13" s="1"/>
  <c r="S14" i="13" s="1"/>
  <c r="T14" i="13" s="1"/>
  <c r="U14" i="13" s="1"/>
  <c r="V14" i="13" s="1"/>
  <c r="W14" i="13" s="1"/>
  <c r="X14" i="13" s="1"/>
  <c r="Y14" i="13" s="1"/>
  <c r="Z14" i="13" s="1"/>
  <c r="AA14" i="13" s="1"/>
  <c r="AB14" i="13" s="1"/>
  <c r="AC14" i="13" s="1"/>
  <c r="AD14" i="13" s="1"/>
  <c r="AE14" i="13" s="1"/>
  <c r="AF14" i="13" s="1"/>
  <c r="AG14" i="13" s="1"/>
  <c r="AH14" i="13" s="1"/>
  <c r="AI14" i="13" s="1"/>
  <c r="AJ14" i="13" s="1"/>
  <c r="AK14" i="13" s="1"/>
  <c r="AL14" i="13" s="1"/>
  <c r="AM14" i="13" s="1"/>
  <c r="AN14" i="13" s="1"/>
  <c r="AO14" i="13" s="1"/>
  <c r="AP14" i="13" s="1"/>
  <c r="AQ14" i="13" s="1"/>
  <c r="AR14" i="13" s="1"/>
  <c r="AS14" i="13" s="1"/>
  <c r="AT14" i="13" s="1"/>
  <c r="D28" i="13"/>
  <c r="E28" i="13" s="1"/>
  <c r="F28" i="13" s="1"/>
  <c r="E24" i="13"/>
  <c r="F24" i="13" s="1"/>
  <c r="E25" i="13"/>
  <c r="F25" i="13" s="1"/>
  <c r="E23" i="13"/>
  <c r="F23" i="13" s="1"/>
  <c r="C25" i="13"/>
  <c r="C24" i="13"/>
  <c r="C23" i="13"/>
  <c r="G15" i="13"/>
  <c r="E15" i="13"/>
  <c r="F15" i="13" s="1"/>
  <c r="G18" i="13"/>
  <c r="H18" i="13" s="1"/>
  <c r="I18" i="13" s="1"/>
  <c r="J18" i="13" s="1"/>
  <c r="K18" i="13" s="1"/>
  <c r="L18" i="13" s="1"/>
  <c r="M18" i="13" s="1"/>
  <c r="N18" i="13" s="1"/>
  <c r="O18" i="13" s="1"/>
  <c r="P18" i="13" s="1"/>
  <c r="Q18" i="13" s="1"/>
  <c r="R18" i="13" s="1"/>
  <c r="S18" i="13" s="1"/>
  <c r="T18" i="13" s="1"/>
  <c r="U18" i="13" s="1"/>
  <c r="V18" i="13" s="1"/>
  <c r="W18" i="13" s="1"/>
  <c r="X18" i="13" s="1"/>
  <c r="Y18" i="13" s="1"/>
  <c r="Z18" i="13" s="1"/>
  <c r="AA18" i="13" s="1"/>
  <c r="AB18" i="13" s="1"/>
  <c r="AC18" i="13" s="1"/>
  <c r="AD18" i="13" s="1"/>
  <c r="AE18" i="13" s="1"/>
  <c r="AF18" i="13" s="1"/>
  <c r="AG18" i="13" s="1"/>
  <c r="AH18" i="13" s="1"/>
  <c r="AI18" i="13" s="1"/>
  <c r="AJ18" i="13" s="1"/>
  <c r="AK18" i="13" s="1"/>
  <c r="AL18" i="13" s="1"/>
  <c r="AM18" i="13" s="1"/>
  <c r="AN18" i="13" s="1"/>
  <c r="AO18" i="13" s="1"/>
  <c r="AP18" i="13" s="1"/>
  <c r="AQ18" i="13" s="1"/>
  <c r="AR18" i="13" s="1"/>
  <c r="AS18" i="13" s="1"/>
  <c r="AT18" i="13" s="1"/>
  <c r="F14" i="13"/>
  <c r="G14" i="13"/>
  <c r="E14" i="13"/>
  <c r="I15" i="13" l="1"/>
  <c r="J15" i="13" s="1"/>
  <c r="K15" i="13" s="1"/>
  <c r="L15" i="13" s="1"/>
  <c r="M15" i="13" s="1"/>
  <c r="N15" i="13" s="1"/>
  <c r="O15" i="13" s="1"/>
  <c r="P15" i="13" s="1"/>
  <c r="Q15" i="13" s="1"/>
  <c r="R15" i="13" s="1"/>
  <c r="S15" i="13" s="1"/>
  <c r="T15" i="13" s="1"/>
  <c r="U15" i="13" s="1"/>
  <c r="V15" i="13" s="1"/>
  <c r="W15" i="13" s="1"/>
  <c r="X15" i="13" s="1"/>
  <c r="Y15" i="13" s="1"/>
  <c r="Z15" i="13" s="1"/>
  <c r="AA15" i="13" s="1"/>
  <c r="AB15" i="13" s="1"/>
  <c r="AC15" i="13" s="1"/>
  <c r="AD15" i="13" s="1"/>
  <c r="AE15" i="13" s="1"/>
  <c r="AF15" i="13" s="1"/>
  <c r="AG15" i="13" s="1"/>
  <c r="AH15" i="13" s="1"/>
  <c r="AI15" i="13" s="1"/>
  <c r="AJ15" i="13" s="1"/>
  <c r="AK15" i="13" s="1"/>
  <c r="AL15" i="13" s="1"/>
  <c r="AM15" i="13" s="1"/>
  <c r="AN15" i="13" s="1"/>
  <c r="AO15" i="13" s="1"/>
  <c r="AP15" i="13" s="1"/>
  <c r="AQ15" i="13" s="1"/>
  <c r="AR15" i="13" s="1"/>
  <c r="AS15" i="13" s="1"/>
  <c r="AT15" i="13" s="1"/>
  <c r="J16" i="13" l="1"/>
  <c r="L16" i="13"/>
  <c r="K16" i="13"/>
  <c r="I16" i="13"/>
  <c r="M16" i="13"/>
  <c r="N16" i="13" l="1"/>
  <c r="O16" i="13" l="1"/>
  <c r="P16" i="13" l="1"/>
  <c r="Q16" i="13" l="1"/>
  <c r="R16" i="13" l="1"/>
  <c r="S16" i="13" l="1"/>
  <c r="T16" i="13" l="1"/>
  <c r="U16" i="13" l="1"/>
  <c r="V16" i="13" l="1"/>
  <c r="W16" i="13" l="1"/>
  <c r="X16" i="13" l="1"/>
  <c r="Y16" i="13" l="1"/>
  <c r="Z16" i="13" l="1"/>
  <c r="Z12" i="13"/>
  <c r="AA16" i="13" l="1"/>
  <c r="AA12" i="13"/>
  <c r="AB16" i="13" l="1"/>
  <c r="AB12" i="13"/>
  <c r="AC16" i="13" l="1"/>
  <c r="AD16" i="13" l="1"/>
  <c r="AE16" i="13" l="1"/>
  <c r="AF16" i="13" l="1"/>
  <c r="AG16" i="13" l="1"/>
  <c r="AH16" i="13" l="1"/>
  <c r="AI16" i="13" l="1"/>
  <c r="AJ16" i="13" l="1"/>
  <c r="AK16" i="13" l="1"/>
  <c r="AL16" i="13" l="1"/>
  <c r="AM16" i="13" l="1"/>
  <c r="AN16" i="13" l="1"/>
  <c r="AO16" i="13" l="1"/>
  <c r="AP16" i="13" l="1"/>
  <c r="AQ16" i="13" l="1"/>
  <c r="AR16" i="13" l="1"/>
  <c r="AS16" i="13" l="1"/>
  <c r="AT16" i="13"/>
  <c r="G46" i="13" l="1"/>
  <c r="B6" i="13"/>
  <c r="B7" i="13"/>
  <c r="B5" i="13"/>
  <c r="B4" i="13"/>
  <c r="D18" i="13" l="1"/>
  <c r="D15" i="13"/>
  <c r="AS19" i="13" l="1"/>
  <c r="AT19" i="13"/>
  <c r="F19" i="13"/>
  <c r="D29" i="13" l="1"/>
  <c r="E29" i="13" s="1"/>
  <c r="F29" i="13" s="1"/>
  <c r="D30" i="13"/>
  <c r="E30" i="13" s="1"/>
  <c r="F30" i="13" s="1"/>
  <c r="D31" i="13"/>
  <c r="E31" i="13" s="1"/>
  <c r="F31" i="13" s="1"/>
  <c r="D32" i="13"/>
  <c r="E32" i="13" s="1"/>
  <c r="F32" i="13" s="1"/>
  <c r="D33" i="13"/>
  <c r="E33" i="13" s="1"/>
  <c r="F33" i="13" s="1"/>
  <c r="D39" i="13" l="1"/>
  <c r="E40" i="13" l="1"/>
  <c r="D14" i="13"/>
  <c r="F13" i="13"/>
  <c r="G13" i="13" s="1"/>
  <c r="H13" i="13" s="1"/>
  <c r="I13" i="13" s="1"/>
  <c r="J13" i="13" s="1"/>
  <c r="K13" i="13" s="1"/>
  <c r="L13" i="13" s="1"/>
  <c r="M13" i="13" s="1"/>
  <c r="N13" i="13" s="1"/>
  <c r="O13" i="13" s="1"/>
  <c r="P13" i="13" s="1"/>
  <c r="Q13" i="13" s="1"/>
  <c r="R13" i="13" s="1"/>
  <c r="S13" i="13" s="1"/>
  <c r="T13" i="13" s="1"/>
  <c r="U13" i="13" s="1"/>
  <c r="V13" i="13" s="1"/>
  <c r="W13" i="13" s="1"/>
  <c r="X13" i="13" s="1"/>
  <c r="Y13" i="13" s="1"/>
  <c r="Z13" i="13" s="1"/>
  <c r="AA13" i="13" s="1"/>
  <c r="AB13" i="13" s="1"/>
  <c r="AC13" i="13" s="1"/>
  <c r="AD13" i="13" s="1"/>
  <c r="AE13" i="13" s="1"/>
  <c r="AF13" i="13" s="1"/>
  <c r="AG13" i="13" s="1"/>
  <c r="AH13" i="13" s="1"/>
  <c r="AI13" i="13" s="1"/>
  <c r="AJ13" i="13" s="1"/>
  <c r="AK13" i="13" s="1"/>
  <c r="AL13" i="13" s="1"/>
  <c r="AM13" i="13" s="1"/>
  <c r="AN13" i="13" s="1"/>
  <c r="AO13" i="13" s="1"/>
  <c r="AP13" i="13" s="1"/>
  <c r="AQ13" i="13" s="1"/>
  <c r="AR13" i="13" s="1"/>
  <c r="AS13" i="13" s="1"/>
  <c r="AT13" i="13" s="1"/>
  <c r="I39" i="13" l="1"/>
  <c r="B8" i="13"/>
  <c r="F46" i="13" s="1"/>
  <c r="F47" i="13" s="1"/>
  <c r="G47" i="13" s="1"/>
  <c r="D41" i="13"/>
  <c r="C40" i="13"/>
  <c r="D40" i="13" s="1"/>
  <c r="C26" i="13"/>
  <c r="AR19" i="13"/>
  <c r="AQ19" i="13"/>
  <c r="AP19" i="13"/>
  <c r="AO19" i="13"/>
  <c r="AN19" i="13"/>
  <c r="AM19" i="13"/>
  <c r="AL19" i="13"/>
  <c r="AK19" i="13"/>
  <c r="AJ19" i="13"/>
  <c r="AI19" i="13"/>
  <c r="AH19" i="13"/>
  <c r="AG19" i="13"/>
  <c r="AF19" i="13"/>
  <c r="AE19" i="13"/>
  <c r="AD19" i="13"/>
  <c r="AC19" i="13"/>
  <c r="AB19" i="13"/>
  <c r="AA19" i="13"/>
  <c r="Z19" i="13"/>
  <c r="Y19" i="13"/>
  <c r="X19" i="13"/>
  <c r="W19" i="13"/>
  <c r="V19" i="13"/>
  <c r="U19" i="13"/>
  <c r="T19" i="13"/>
  <c r="S19" i="13"/>
  <c r="R19" i="13"/>
  <c r="Q19" i="13"/>
  <c r="P19" i="13"/>
  <c r="O19" i="13"/>
  <c r="N19" i="13"/>
  <c r="M19" i="13"/>
  <c r="L19" i="13"/>
  <c r="K19" i="13"/>
  <c r="J19" i="13"/>
  <c r="I19" i="13"/>
  <c r="H19" i="13"/>
  <c r="G19" i="13"/>
  <c r="E19" i="13"/>
  <c r="D19" i="13"/>
  <c r="C16" i="13"/>
  <c r="J39" i="13" l="1"/>
  <c r="K39" i="13" s="1"/>
  <c r="L39" i="13" s="1"/>
  <c r="M39" i="13" s="1"/>
  <c r="N39" i="13" s="1"/>
  <c r="O39" i="13" s="1"/>
  <c r="P39" i="13" s="1"/>
  <c r="Q39" i="13" s="1"/>
  <c r="R39" i="13" s="1"/>
  <c r="S39" i="13" s="1"/>
  <c r="T39" i="13" s="1"/>
  <c r="U39" i="13" s="1"/>
  <c r="V39" i="13" s="1"/>
  <c r="W39" i="13" s="1"/>
  <c r="X39" i="13" s="1"/>
  <c r="Y39" i="13" s="1"/>
  <c r="Z39" i="13" s="1"/>
  <c r="AA39" i="13" s="1"/>
  <c r="AB39" i="13" s="1"/>
  <c r="AC39" i="13" s="1"/>
  <c r="AD39" i="13" s="1"/>
  <c r="AE39" i="13" s="1"/>
  <c r="AF39" i="13" s="1"/>
  <c r="AG39" i="13" s="1"/>
  <c r="AH39" i="13" s="1"/>
  <c r="AI39" i="13" s="1"/>
  <c r="AJ39" i="13" s="1"/>
  <c r="AK39" i="13" s="1"/>
  <c r="AL39" i="13" s="1"/>
  <c r="AM39" i="13" s="1"/>
  <c r="AN39" i="13" s="1"/>
  <c r="AO39" i="13" s="1"/>
  <c r="AP39" i="13" s="1"/>
  <c r="AQ39" i="13" s="1"/>
  <c r="AR39" i="13" s="1"/>
  <c r="AS39" i="13" s="1"/>
  <c r="AT39" i="13" s="1"/>
  <c r="I38" i="13"/>
  <c r="C34" i="13"/>
  <c r="C35" i="13" s="1"/>
  <c r="F16" i="13"/>
  <c r="F20" i="13" s="1"/>
  <c r="V12" i="13"/>
  <c r="D34" i="13"/>
  <c r="E34" i="13" s="1"/>
  <c r="F34" i="13" s="1"/>
  <c r="E16" i="13"/>
  <c r="E20" i="13" s="1"/>
  <c r="D16" i="13"/>
  <c r="D20" i="13" s="1"/>
  <c r="F26" i="13"/>
  <c r="D26" i="13"/>
  <c r="E42" i="13"/>
  <c r="G40" i="13"/>
  <c r="H40" i="13"/>
  <c r="I40" i="13"/>
  <c r="F40" i="13"/>
  <c r="D42" i="13"/>
  <c r="AS26" i="13" l="1"/>
  <c r="AT26" i="13"/>
  <c r="F42" i="13"/>
  <c r="F35" i="13"/>
  <c r="D35" i="13"/>
  <c r="D43" i="13" s="1"/>
  <c r="D44" i="13" s="1"/>
  <c r="H47" i="13"/>
  <c r="I47" i="13" s="1"/>
  <c r="J47" i="13" s="1"/>
  <c r="K47" i="13" s="1"/>
  <c r="L47" i="13" s="1"/>
  <c r="E26" i="13"/>
  <c r="F43" i="13" l="1"/>
  <c r="F44" i="13" s="1"/>
  <c r="F49" i="13" s="1"/>
  <c r="E35" i="13"/>
  <c r="E43" i="13" s="1"/>
  <c r="E44" i="13" s="1"/>
  <c r="E49" i="13" s="1"/>
  <c r="W12" i="13"/>
  <c r="G42" i="13"/>
  <c r="H42" i="13"/>
  <c r="I42" i="13"/>
  <c r="X12" i="13"/>
  <c r="M47" i="13"/>
  <c r="Y12" i="13" l="1"/>
  <c r="N47" i="13"/>
  <c r="O47" i="13" s="1"/>
  <c r="P47" i="13" s="1"/>
  <c r="Q47" i="13" s="1"/>
  <c r="R47" i="13" s="1"/>
  <c r="S47" i="13" s="1"/>
  <c r="T47" i="13" s="1"/>
  <c r="U47" i="13" s="1"/>
  <c r="V47" i="13" s="1"/>
  <c r="W47" i="13" s="1"/>
  <c r="X47" i="13" s="1"/>
  <c r="Y47" i="13" s="1"/>
  <c r="Z47" i="13" s="1"/>
  <c r="AA47" i="13" s="1"/>
  <c r="AB47" i="13" s="1"/>
  <c r="AC47" i="13" s="1"/>
  <c r="AD47" i="13" s="1"/>
  <c r="AE47" i="13" s="1"/>
  <c r="AF47" i="13" s="1"/>
  <c r="AG47" i="13" s="1"/>
  <c r="AH47" i="13" s="1"/>
  <c r="AI47" i="13" s="1"/>
  <c r="AJ47" i="13" s="1"/>
  <c r="AK47" i="13" s="1"/>
  <c r="AL47" i="13" s="1"/>
  <c r="AM47" i="13" s="1"/>
  <c r="AN47" i="13" s="1"/>
  <c r="AO47" i="13" s="1"/>
  <c r="AP47" i="13" s="1"/>
  <c r="AQ47" i="13" s="1"/>
  <c r="AR47" i="13" s="1"/>
  <c r="AS47" i="13" s="1"/>
  <c r="G16" i="13"/>
  <c r="G20" i="13" s="1"/>
  <c r="AT20" i="13" l="1"/>
  <c r="AS20" i="13"/>
  <c r="AT47" i="13"/>
  <c r="G35" i="13"/>
  <c r="H16" i="13"/>
  <c r="H20" i="13" s="1"/>
  <c r="G26" i="13"/>
  <c r="G43" i="13" l="1"/>
  <c r="H35" i="13"/>
  <c r="I20" i="13"/>
  <c r="H26" i="13"/>
  <c r="G44" i="13" l="1"/>
  <c r="G49" i="13" s="1"/>
  <c r="H43" i="13"/>
  <c r="H44" i="13" s="1"/>
  <c r="H49" i="13" s="1"/>
  <c r="I35" i="13"/>
  <c r="J20" i="13"/>
  <c r="I26" i="13"/>
  <c r="I43" i="13" l="1"/>
  <c r="I44" i="13" s="1"/>
  <c r="I49" i="13" s="1"/>
  <c r="J35" i="13"/>
  <c r="J26" i="13"/>
  <c r="K20" i="13"/>
  <c r="K35" i="13" l="1"/>
  <c r="L20" i="13"/>
  <c r="K26" i="13"/>
  <c r="L35" i="13" l="1"/>
  <c r="M20" i="13"/>
  <c r="L26" i="13"/>
  <c r="M35" i="13" l="1"/>
  <c r="M26" i="13"/>
  <c r="N20" i="13"/>
  <c r="M52" i="13" s="1"/>
  <c r="N35" i="13" l="1"/>
  <c r="N26" i="13"/>
  <c r="O20" i="13"/>
  <c r="O35" i="13" l="1"/>
  <c r="P20" i="13"/>
  <c r="O26" i="13"/>
  <c r="P35" i="13" l="1"/>
  <c r="P26" i="13"/>
  <c r="Q20" i="13"/>
  <c r="Q35" i="13" l="1"/>
  <c r="Q26" i="13"/>
  <c r="R20" i="13"/>
  <c r="R35" i="13" l="1"/>
  <c r="S20" i="13"/>
  <c r="R26" i="13"/>
  <c r="S35" i="13" l="1"/>
  <c r="S26" i="13"/>
  <c r="T20" i="13"/>
  <c r="T35" i="13" l="1"/>
  <c r="U20" i="13"/>
  <c r="T26" i="13"/>
  <c r="U35" i="13" l="1"/>
  <c r="U26" i="13"/>
  <c r="V20" i="13"/>
  <c r="V35" i="13" l="1"/>
  <c r="W20" i="13"/>
  <c r="V26" i="13"/>
  <c r="W35" i="13" l="1"/>
  <c r="W26" i="13"/>
  <c r="X20" i="13"/>
  <c r="X35" i="13" l="1"/>
  <c r="Y20" i="13"/>
  <c r="X26" i="13"/>
  <c r="Y35" i="13" l="1"/>
  <c r="Y26" i="13"/>
  <c r="Z20" i="13"/>
  <c r="Z35" i="13" l="1"/>
  <c r="Z26" i="13"/>
  <c r="AA20" i="13"/>
  <c r="AA35" i="13" l="1"/>
  <c r="AA26" i="13"/>
  <c r="AB20" i="13"/>
  <c r="AB35" i="13" l="1"/>
  <c r="AC20" i="13"/>
  <c r="AB26" i="13"/>
  <c r="AC35" i="13" l="1"/>
  <c r="AC26" i="13"/>
  <c r="AD20" i="13"/>
  <c r="AD35" i="13" l="1"/>
  <c r="AE20" i="13"/>
  <c r="AD26" i="13"/>
  <c r="AE35" i="13" l="1"/>
  <c r="AE26" i="13"/>
  <c r="AF20" i="13"/>
  <c r="AF35" i="13" l="1"/>
  <c r="AG20" i="13"/>
  <c r="AF26" i="13"/>
  <c r="AG35" i="13" l="1"/>
  <c r="AG26" i="13"/>
  <c r="AH20" i="13"/>
  <c r="AH35" i="13" l="1"/>
  <c r="AI20" i="13"/>
  <c r="AH26" i="13"/>
  <c r="AI35" i="13" l="1"/>
  <c r="AI26" i="13"/>
  <c r="AJ20" i="13"/>
  <c r="AJ35" i="13" l="1"/>
  <c r="AK20" i="13"/>
  <c r="AJ26" i="13"/>
  <c r="AK35" i="13" l="1"/>
  <c r="AL20" i="13"/>
  <c r="AK26" i="13"/>
  <c r="AL35" i="13" l="1"/>
  <c r="AL26" i="13"/>
  <c r="AM20" i="13"/>
  <c r="AM35" i="13" l="1"/>
  <c r="AM26" i="13"/>
  <c r="AN20" i="13"/>
  <c r="AN35" i="13" l="1"/>
  <c r="AO20" i="13"/>
  <c r="AN26" i="13"/>
  <c r="AO35" i="13" l="1"/>
  <c r="AO26" i="13"/>
  <c r="AP20" i="13"/>
  <c r="AP35" i="13" l="1"/>
  <c r="AQ20" i="13"/>
  <c r="AR20" i="13"/>
  <c r="AP26" i="13"/>
  <c r="AQ35" i="13" l="1"/>
  <c r="AQ26" i="13"/>
  <c r="AR26" i="13"/>
  <c r="AR35" i="13" l="1"/>
  <c r="V28" i="1"/>
  <c r="AT35" i="13" l="1"/>
  <c r="AS35" i="13"/>
  <c r="O40" i="13" l="1"/>
  <c r="O42" i="13" s="1"/>
  <c r="O43" i="13" s="1"/>
  <c r="O44" i="13" s="1"/>
  <c r="O49" i="13" s="1"/>
  <c r="W40" i="13"/>
  <c r="AE40" i="13"/>
  <c r="AE42" i="13" s="1"/>
  <c r="AE43" i="13" s="1"/>
  <c r="AE44" i="13" s="1"/>
  <c r="AE49" i="13" s="1"/>
  <c r="AM40" i="13"/>
  <c r="P40" i="13"/>
  <c r="X40" i="13"/>
  <c r="AF40" i="13"/>
  <c r="AF42" i="13" s="1"/>
  <c r="AF43" i="13" s="1"/>
  <c r="AF44" i="13" s="1"/>
  <c r="AF49" i="13" s="1"/>
  <c r="AN40" i="13"/>
  <c r="AN42" i="13" s="1"/>
  <c r="AN43" i="13" s="1"/>
  <c r="AN44" i="13" s="1"/>
  <c r="AN49" i="13" s="1"/>
  <c r="Y40" i="13"/>
  <c r="Y42" i="13" s="1"/>
  <c r="Y43" i="13" s="1"/>
  <c r="Y44" i="13" s="1"/>
  <c r="Y49" i="13" s="1"/>
  <c r="AG40" i="13"/>
  <c r="AG42" i="13" s="1"/>
  <c r="AG43" i="13" s="1"/>
  <c r="AG44" i="13" s="1"/>
  <c r="AG49" i="13" s="1"/>
  <c r="AO40" i="13"/>
  <c r="AO42" i="13" s="1"/>
  <c r="AO43" i="13" s="1"/>
  <c r="AO44" i="13" s="1"/>
  <c r="AO49" i="13" s="1"/>
  <c r="J40" i="13"/>
  <c r="J42" i="13" s="1"/>
  <c r="J43" i="13" s="1"/>
  <c r="AH40" i="13"/>
  <c r="AH42" i="13" s="1"/>
  <c r="AH43" i="13" s="1"/>
  <c r="AH44" i="13" s="1"/>
  <c r="AH49" i="13" s="1"/>
  <c r="AA40" i="13"/>
  <c r="AQ40" i="13"/>
  <c r="AQ42" i="13" s="1"/>
  <c r="AQ43" i="13" s="1"/>
  <c r="AQ44" i="13" s="1"/>
  <c r="AQ49" i="13" s="1"/>
  <c r="Q40" i="13"/>
  <c r="Q42" i="13" s="1"/>
  <c r="Q43" i="13" s="1"/>
  <c r="Q44" i="13" s="1"/>
  <c r="Q49" i="13" s="1"/>
  <c r="K40" i="13"/>
  <c r="K42" i="13" s="1"/>
  <c r="K43" i="13" s="1"/>
  <c r="K44" i="13" s="1"/>
  <c r="K49" i="13" s="1"/>
  <c r="L40" i="13"/>
  <c r="L42" i="13" s="1"/>
  <c r="L43" i="13" s="1"/>
  <c r="L44" i="13" s="1"/>
  <c r="L49" i="13" s="1"/>
  <c r="T40" i="13"/>
  <c r="T42" i="13" s="1"/>
  <c r="T43" i="13" s="1"/>
  <c r="T44" i="13" s="1"/>
  <c r="T49" i="13" s="1"/>
  <c r="AB40" i="13"/>
  <c r="AB42" i="13" s="1"/>
  <c r="AB43" i="13" s="1"/>
  <c r="AB44" i="13" s="1"/>
  <c r="AB49" i="13" s="1"/>
  <c r="AJ40" i="13"/>
  <c r="AJ42" i="13" s="1"/>
  <c r="AJ43" i="13" s="1"/>
  <c r="AJ44" i="13" s="1"/>
  <c r="AJ49" i="13" s="1"/>
  <c r="AR40" i="13"/>
  <c r="AR42" i="13" s="1"/>
  <c r="AR43" i="13" s="1"/>
  <c r="AR44" i="13" s="1"/>
  <c r="AR49" i="13" s="1"/>
  <c r="M40" i="13"/>
  <c r="M42" i="13" s="1"/>
  <c r="M43" i="13" s="1"/>
  <c r="M44" i="13" s="1"/>
  <c r="M49" i="13" s="1"/>
  <c r="U40" i="13"/>
  <c r="U42" i="13" s="1"/>
  <c r="U43" i="13" s="1"/>
  <c r="U44" i="13" s="1"/>
  <c r="U49" i="13" s="1"/>
  <c r="AC40" i="13"/>
  <c r="AC42" i="13" s="1"/>
  <c r="AC43" i="13" s="1"/>
  <c r="AC44" i="13" s="1"/>
  <c r="AC49" i="13" s="1"/>
  <c r="AK40" i="13"/>
  <c r="AS40" i="13"/>
  <c r="AS42" i="13" s="1"/>
  <c r="AS43" i="13" s="1"/>
  <c r="AS44" i="13" s="1"/>
  <c r="AS49" i="13" s="1"/>
  <c r="N40" i="13"/>
  <c r="N42" i="13" s="1"/>
  <c r="N43" i="13" s="1"/>
  <c r="N44" i="13" s="1"/>
  <c r="N49" i="13" s="1"/>
  <c r="V40" i="13"/>
  <c r="AD40" i="13"/>
  <c r="AL40" i="13"/>
  <c r="AL42" i="13" s="1"/>
  <c r="AL43" i="13" s="1"/>
  <c r="AL44" i="13" s="1"/>
  <c r="AL49" i="13" s="1"/>
  <c r="AT40" i="13"/>
  <c r="AT42" i="13" s="1"/>
  <c r="AT43" i="13" s="1"/>
  <c r="AT44" i="13" s="1"/>
  <c r="AT49" i="13" s="1"/>
  <c r="R40" i="13"/>
  <c r="R42" i="13" s="1"/>
  <c r="R43" i="13" s="1"/>
  <c r="R44" i="13" s="1"/>
  <c r="R49" i="13" s="1"/>
  <c r="Z40" i="13"/>
  <c r="Z42" i="13" s="1"/>
  <c r="Z43" i="13" s="1"/>
  <c r="Z44" i="13" s="1"/>
  <c r="Z49" i="13" s="1"/>
  <c r="AP40" i="13"/>
  <c r="AP42" i="13" s="1"/>
  <c r="AP43" i="13" s="1"/>
  <c r="AP44" i="13" s="1"/>
  <c r="AP49" i="13" s="1"/>
  <c r="S40" i="13"/>
  <c r="S42" i="13" s="1"/>
  <c r="S43" i="13" s="1"/>
  <c r="S44" i="13" s="1"/>
  <c r="S49" i="13" s="1"/>
  <c r="AI40" i="13"/>
  <c r="AI42" i="13" s="1"/>
  <c r="AI43" i="13" s="1"/>
  <c r="AI44" i="13" s="1"/>
  <c r="AI49" i="13" s="1"/>
  <c r="K38" i="13"/>
  <c r="L38" i="13"/>
  <c r="M38" i="13"/>
  <c r="N38" i="13"/>
  <c r="O38" i="13"/>
  <c r="J38" i="13"/>
  <c r="P38" i="13"/>
  <c r="P42" i="13"/>
  <c r="P43" i="13" s="1"/>
  <c r="P44" i="13" s="1"/>
  <c r="P49" i="13" s="1"/>
  <c r="Q38" i="13"/>
  <c r="R38" i="13"/>
  <c r="S38" i="13"/>
  <c r="T38" i="13"/>
  <c r="U38" i="13"/>
  <c r="V38" i="13"/>
  <c r="V42" i="13"/>
  <c r="V43" i="13" s="1"/>
  <c r="V44" i="13" s="1"/>
  <c r="V49" i="13" s="1"/>
  <c r="W38" i="13"/>
  <c r="W42" i="13"/>
  <c r="W43" i="13" s="1"/>
  <c r="W44" i="13" s="1"/>
  <c r="W49" i="13" s="1"/>
  <c r="X38" i="13"/>
  <c r="X42" i="13"/>
  <c r="X43" i="13" s="1"/>
  <c r="X44" i="13" s="1"/>
  <c r="X49" i="13" s="1"/>
  <c r="Y38" i="13"/>
  <c r="Z38" i="13"/>
  <c r="AA38" i="13"/>
  <c r="AA42" i="13"/>
  <c r="AA43" i="13" s="1"/>
  <c r="AA44" i="13" s="1"/>
  <c r="AA49" i="13" s="1"/>
  <c r="AB38" i="13"/>
  <c r="AC38" i="13"/>
  <c r="AD38" i="13"/>
  <c r="AD42" i="13"/>
  <c r="AD43" i="13" s="1"/>
  <c r="AD44" i="13" s="1"/>
  <c r="AD49" i="13" s="1"/>
  <c r="AE38" i="13"/>
  <c r="AF38" i="13"/>
  <c r="AG38" i="13"/>
  <c r="AH38" i="13"/>
  <c r="AI38" i="13"/>
  <c r="AJ38" i="13"/>
  <c r="AK38" i="13"/>
  <c r="AK42" i="13"/>
  <c r="AK43" i="13" s="1"/>
  <c r="AK44" i="13" s="1"/>
  <c r="AK49" i="13" s="1"/>
  <c r="AL38" i="13"/>
  <c r="AM38" i="13"/>
  <c r="AM42" i="13"/>
  <c r="AM43" i="13" s="1"/>
  <c r="AM44" i="13" s="1"/>
  <c r="AM49" i="13" s="1"/>
  <c r="AN38" i="13"/>
  <c r="AO38" i="13"/>
  <c r="AP38" i="13"/>
  <c r="AQ38" i="13"/>
  <c r="AR38" i="13"/>
  <c r="AS38" i="13"/>
  <c r="AT38" i="13"/>
  <c r="M53" i="13" l="1"/>
  <c r="J44" i="13"/>
  <c r="J49" i="13" s="1"/>
  <c r="E50" i="13" s="1"/>
  <c r="M55" i="13" l="1"/>
  <c r="M54" i="13"/>
</calcChain>
</file>

<file path=xl/sharedStrings.xml><?xml version="1.0" encoding="utf-8"?>
<sst xmlns="http://schemas.openxmlformats.org/spreadsheetml/2006/main" count="98" uniqueCount="81">
  <si>
    <t>Alginvesteering</t>
  </si>
  <si>
    <t>Väärtus</t>
  </si>
  <si>
    <t>Rahastus</t>
  </si>
  <si>
    <t>Kinnistu</t>
  </si>
  <si>
    <t>Riigi mitterahaline sissemakse ettevõtte aktsiakapitali</t>
  </si>
  <si>
    <t>Projekti ettevalmistamisega seotud tööd</t>
  </si>
  <si>
    <t>Ehitusprojekti koostamine</t>
  </si>
  <si>
    <t>Ehitustööd</t>
  </si>
  <si>
    <t>Projekti maksumus kokku</t>
  </si>
  <si>
    <t>Teenuse osutaja AS Hoolekandeteenused</t>
  </si>
  <si>
    <t>Klientide arv üksuses</t>
  </si>
  <si>
    <t>TEGEVUSTULUD</t>
  </si>
  <si>
    <t>Ühik</t>
  </si>
  <si>
    <t xml:space="preserve">maksu-mus </t>
  </si>
  <si>
    <t>kuumaksu-mus</t>
  </si>
  <si>
    <t>klient</t>
  </si>
  <si>
    <t>Realiseerimise netokäive</t>
  </si>
  <si>
    <t>üksus</t>
  </si>
  <si>
    <t>Muud tegevustulud</t>
  </si>
  <si>
    <t>Muud äritulud kokku</t>
  </si>
  <si>
    <t>Tegevustulud kokku</t>
  </si>
  <si>
    <t>TEGEVUSKULUD</t>
  </si>
  <si>
    <t>Otseselt kliendiga seotud kulud:</t>
  </si>
  <si>
    <t>Riided, jalanõud, voodipesu</t>
  </si>
  <si>
    <t>Toiduainete kulud</t>
  </si>
  <si>
    <t>Otsesed kliendiga seotud kulud kokku:</t>
  </si>
  <si>
    <t>Üksuse tegevuskulud:</t>
  </si>
  <si>
    <t>Pesupesemine, koristamine</t>
  </si>
  <si>
    <t>Muud majandamiskulud</t>
  </si>
  <si>
    <t>Üksuse tegevuskulud kokku</t>
  </si>
  <si>
    <t>Personalikulud:</t>
  </si>
  <si>
    <t>Töötajate arv 24 kliendi teenindamiseks</t>
  </si>
  <si>
    <t>Keskmine töötasu</t>
  </si>
  <si>
    <t>töötaja</t>
  </si>
  <si>
    <t>Sotsiaalmaksud</t>
  </si>
  <si>
    <t>Personalikulud kokku</t>
  </si>
  <si>
    <t xml:space="preserve">Tegevuskulud kokku </t>
  </si>
  <si>
    <t xml:space="preserve">Ärikasum enne kulumit </t>
  </si>
  <si>
    <t>Sihtfinantseerimise tulu</t>
  </si>
  <si>
    <t>Sihtfinantseerimisega soetatud vara amortisatsioon</t>
  </si>
  <si>
    <t>Kasum sihtfin mõjudega</t>
  </si>
  <si>
    <t>IRR</t>
  </si>
  <si>
    <t>Makromajanduse näitajad 2000-2070</t>
  </si>
  <si>
    <t>Olulisemad majandusnäitajad</t>
  </si>
  <si>
    <t>SKP jooksevhindades (mln €)</t>
  </si>
  <si>
    <t>SKP püsivhindades (mln €)</t>
  </si>
  <si>
    <t>SKP reaalkasv</t>
  </si>
  <si>
    <t>SKP nominaalkasv</t>
  </si>
  <si>
    <t>Tarbijahinnaindeks</t>
  </si>
  <si>
    <t>Hõive (tuh inimest)</t>
  </si>
  <si>
    <t>Hõive kasv</t>
  </si>
  <si>
    <t>Tööpuudus</t>
  </si>
  <si>
    <t>Tööviljakuse kasv</t>
  </si>
  <si>
    <t>Keskmine kuupalk (€)</t>
  </si>
  <si>
    <t>Palgakasv</t>
  </si>
  <si>
    <t>Sotsiaalmaks (mln EUR)</t>
  </si>
  <si>
    <t>Allikad:</t>
  </si>
  <si>
    <t>keskmine tulu 120 kuud</t>
  </si>
  <si>
    <t>keskmine kulu 120 kuud</t>
  </si>
  <si>
    <t>keskmine kasum 120 kuud</t>
  </si>
  <si>
    <t>tegevuskasum sihtfin amordiga</t>
  </si>
  <si>
    <t>(tabeli andmed on võetud internetist:https://www.fin.ee/riigi-rahandus-ja-maksud/majandus-ja-rahandusprognoosid/rahandusministeeriumi-majandusprognoos)</t>
  </si>
  <si>
    <t>Töötasu</t>
  </si>
  <si>
    <t>Kinnistute, hoonete ja ruumide  kulud</t>
  </si>
  <si>
    <t>Inventari kulud</t>
  </si>
  <si>
    <t>Teabetehnoloogia</t>
  </si>
  <si>
    <t>Üldkulud</t>
  </si>
  <si>
    <t>Muud personalikulud</t>
  </si>
  <si>
    <t>Põhivara müük</t>
  </si>
  <si>
    <t>Kliendi omaosalus (toitlustus ja majutus)</t>
  </si>
  <si>
    <t>Erihoolekandeteenused</t>
  </si>
  <si>
    <t>Projektijuhtimine</t>
  </si>
  <si>
    <t>ERF 70%, Riik 16%, HKT 14% (projekti omaosalus)</t>
  </si>
  <si>
    <t>Huvitegevuste ja tervishoiukulud</t>
  </si>
  <si>
    <t>Pensioniindeks</t>
  </si>
  <si>
    <t>Kuni 2028. aastani RM suvine majandusprognoos 2024, stsenaarium koos maksutõusude ja kulukärbete mõjuga  (valminud 27.08.2024)</t>
  </si>
  <si>
    <t>Alates aastast 2029 on kasutatud Euroopa Liidu majanduspoliitika komitee (Economic Policy Committee) poolt kokku lepitud, kogu ELi kohta ühtsetel alustel loodud eeldusi eelarvepoliitika pikaajalise jätkusuutlikkuse hindamiseks (e Ageing Report makroprojektsioonid).</t>
  </si>
  <si>
    <t>Rahandusministeerium</t>
  </si>
  <si>
    <t>European Commission</t>
  </si>
  <si>
    <t>Transpordikulud</t>
  </si>
  <si>
    <t>Projekt: 24-kohaline kortermaja erivajadustega inimestele erihoolekadeteenuse osutamiseks aadressil  Madise 20, Narva linn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</si>
</sst>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,##0.00\ &quot;€&quot;;[Red]\-#,##0.00\ &quot;€&quot;"/>
    <numFmt numFmtId="165" formatCode="0.0%"/>
    <numFmt numFmtId="166" formatCode="#,##0.0"/>
    <numFmt numFmtId="167" formatCode="_-* #,##0.00\ [$€-1]_-;\-* #,##0.00\ [$€-1]_-;_-* &quot;-&quot;??\ [$€-1]_-"/>
    <numFmt numFmtId="168" formatCode="0.0"/>
    <numFmt numFmtId="169" formatCode="0.0000"/>
  </numFmts>
  <fonts count="35">
    <font>
      <sz val="11"/>
      <color theme="1"/>
      <name val="Calibri"/>
      <family val="2"/>
      <charset val="186"/>
      <scheme val="minor"/>
    </font>
    <font>
      <sz val="10"/>
      <name val="Garamond"/>
      <family val="1"/>
    </font>
    <font>
      <i/>
      <sz val="10"/>
      <name val="Garamond"/>
      <family val="1"/>
    </font>
    <font>
      <b/>
      <u/>
      <sz val="10"/>
      <name val="Garamond"/>
      <family val="1"/>
    </font>
    <font>
      <sz val="10"/>
      <name val="Arial"/>
      <family val="2"/>
      <charset val="186"/>
    </font>
    <font>
      <sz val="11"/>
      <color indexed="8"/>
      <name val="Calibri"/>
      <family val="2"/>
      <charset val="186"/>
    </font>
    <font>
      <b/>
      <sz val="10"/>
      <name val="Arial"/>
      <family val="2"/>
      <charset val="186"/>
    </font>
    <font>
      <b/>
      <sz val="18"/>
      <color indexed="56"/>
      <name val="Cambria"/>
      <family val="2"/>
      <charset val="186"/>
    </font>
    <font>
      <b/>
      <sz val="15"/>
      <color indexed="56"/>
      <name val="Calibri"/>
      <family val="2"/>
      <charset val="186"/>
    </font>
    <font>
      <b/>
      <sz val="13"/>
      <color indexed="56"/>
      <name val="Calibri"/>
      <family val="2"/>
      <charset val="186"/>
    </font>
    <font>
      <b/>
      <sz val="11"/>
      <color indexed="56"/>
      <name val="Calibri"/>
      <family val="2"/>
      <charset val="186"/>
    </font>
    <font>
      <sz val="11"/>
      <color indexed="17"/>
      <name val="Calibri"/>
      <family val="2"/>
      <charset val="186"/>
    </font>
    <font>
      <sz val="11"/>
      <color indexed="20"/>
      <name val="Calibri"/>
      <family val="2"/>
      <charset val="186"/>
    </font>
    <font>
      <sz val="11"/>
      <color indexed="60"/>
      <name val="Calibri"/>
      <family val="2"/>
      <charset val="186"/>
    </font>
    <font>
      <sz val="11"/>
      <color indexed="62"/>
      <name val="Calibri"/>
      <family val="2"/>
      <charset val="186"/>
    </font>
    <font>
      <b/>
      <sz val="11"/>
      <color indexed="63"/>
      <name val="Calibri"/>
      <family val="2"/>
      <charset val="186"/>
    </font>
    <font>
      <b/>
      <sz val="11"/>
      <color indexed="52"/>
      <name val="Calibri"/>
      <family val="2"/>
      <charset val="186"/>
    </font>
    <font>
      <sz val="11"/>
      <color indexed="52"/>
      <name val="Calibri"/>
      <family val="2"/>
      <charset val="186"/>
    </font>
    <font>
      <b/>
      <sz val="11"/>
      <color indexed="9"/>
      <name val="Calibri"/>
      <family val="2"/>
      <charset val="186"/>
    </font>
    <font>
      <sz val="11"/>
      <color indexed="10"/>
      <name val="Calibri"/>
      <family val="2"/>
      <charset val="186"/>
    </font>
    <font>
      <i/>
      <sz val="11"/>
      <color indexed="23"/>
      <name val="Calibri"/>
      <family val="2"/>
      <charset val="186"/>
    </font>
    <font>
      <b/>
      <sz val="11"/>
      <color indexed="8"/>
      <name val="Calibri"/>
      <family val="2"/>
      <charset val="186"/>
    </font>
    <font>
      <sz val="11"/>
      <color indexed="9"/>
      <name val="Calibri"/>
      <family val="2"/>
      <charset val="186"/>
    </font>
    <font>
      <sz val="8"/>
      <name val="Arial"/>
      <family val="2"/>
      <charset val="186"/>
    </font>
    <font>
      <u/>
      <sz val="10"/>
      <color indexed="12"/>
      <name val="Arial"/>
      <family val="2"/>
    </font>
    <font>
      <sz val="10"/>
      <name val="Times New Roman"/>
      <family val="1"/>
      <charset val="186"/>
    </font>
    <font>
      <sz val="10"/>
      <name val="MS Sans Serif"/>
      <family val="2"/>
      <charset val="186"/>
    </font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0"/>
      <color theme="1"/>
      <name val="Garamond"/>
      <family val="1"/>
      <charset val="186"/>
    </font>
    <font>
      <b/>
      <sz val="10"/>
      <color theme="1"/>
      <name val="Garamond"/>
      <family val="1"/>
      <charset val="186"/>
    </font>
    <font>
      <sz val="11"/>
      <color theme="1"/>
      <name val="Arial"/>
      <family val="2"/>
      <charset val="186"/>
    </font>
    <font>
      <b/>
      <sz val="11"/>
      <color rgb="FF00B0F0"/>
      <name val="Garamond"/>
      <family val="1"/>
      <charset val="186"/>
    </font>
    <font>
      <b/>
      <sz val="12"/>
      <color theme="1"/>
      <name val="Calibri"/>
      <family val="2"/>
      <charset val="186"/>
      <scheme val="minor"/>
    </font>
    <font>
      <b/>
      <sz val="11"/>
      <name val="Calibri"/>
      <family val="2"/>
      <charset val="186"/>
      <scheme val="minor"/>
    </font>
  </fonts>
  <fills count="4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  <bgColor indexed="62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30"/>
        <bgColor indexed="30"/>
      </patternFill>
    </fill>
    <fill>
      <patternFill patternType="solid">
        <fgColor indexed="10"/>
        <bgColor indexed="10"/>
      </patternFill>
    </fill>
    <fill>
      <patternFill patternType="solid">
        <fgColor indexed="45"/>
        <bgColor indexed="45"/>
      </patternFill>
    </fill>
    <fill>
      <patternFill patternType="solid">
        <fgColor indexed="29"/>
        <bgColor indexed="29"/>
      </patternFill>
    </fill>
    <fill>
      <patternFill patternType="solid">
        <fgColor indexed="57"/>
        <bgColor indexed="57"/>
      </patternFill>
    </fill>
    <fill>
      <patternFill patternType="solid">
        <fgColor indexed="42"/>
        <bgColor indexed="42"/>
      </patternFill>
    </fill>
    <fill>
      <patternFill patternType="solid">
        <fgColor indexed="11"/>
        <bgColor indexed="11"/>
      </patternFill>
    </fill>
    <fill>
      <patternFill patternType="solid">
        <fgColor indexed="36"/>
        <bgColor indexed="36"/>
      </patternFill>
    </fill>
    <fill>
      <patternFill patternType="solid">
        <fgColor indexed="46"/>
        <bgColor indexed="46"/>
      </patternFill>
    </fill>
    <fill>
      <patternFill patternType="solid">
        <fgColor indexed="49"/>
        <bgColor indexed="49"/>
      </patternFill>
    </fill>
    <fill>
      <patternFill patternType="solid">
        <fgColor indexed="27"/>
        <bgColor indexed="27"/>
      </patternFill>
    </fill>
    <fill>
      <patternFill patternType="solid">
        <fgColor indexed="53"/>
        <bgColor indexed="53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52"/>
        <bgColor indexed="52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lightUp">
        <fgColor indexed="9"/>
        <bgColor indexed="49"/>
      </patternFill>
    </fill>
    <fill>
      <patternFill patternType="lightUp">
        <fgColor indexed="9"/>
        <bgColor indexed="10"/>
      </patternFill>
    </fill>
    <fill>
      <patternFill patternType="lightUp">
        <fgColor indexed="9"/>
        <bgColor indexed="57"/>
      </patternFill>
    </fill>
    <fill>
      <patternFill patternType="solid">
        <fgColor indexed="43"/>
        <bgColor indexed="43"/>
      </patternFill>
    </fill>
    <fill>
      <patternFill patternType="solid">
        <fgColor indexed="26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C000"/>
        <bgColor indexed="64"/>
      </patternFill>
    </fill>
  </fills>
  <borders count="2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46">
    <xf numFmtId="0" fontId="0" fillId="0" borderId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22" fillId="22" borderId="0" applyNumberFormat="0" applyBorder="0" applyAlignment="0" applyProtection="0"/>
    <xf numFmtId="0" fontId="22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22" fillId="26" borderId="0" applyNumberFormat="0" applyBorder="0" applyAlignment="0" applyProtection="0"/>
    <xf numFmtId="0" fontId="22" fillId="28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22" fillId="28" borderId="0" applyNumberFormat="0" applyBorder="0" applyAlignment="0" applyProtection="0"/>
    <xf numFmtId="0" fontId="22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22" fillId="33" borderId="0" applyNumberFormat="0" applyBorder="0" applyAlignment="0" applyProtection="0"/>
    <xf numFmtId="0" fontId="12" fillId="21" borderId="0" applyNumberFormat="0" applyBorder="0" applyAlignment="0" applyProtection="0"/>
    <xf numFmtId="0" fontId="16" fillId="34" borderId="1" applyNumberFormat="0" applyAlignment="0" applyProtection="0"/>
    <xf numFmtId="0" fontId="18" fillId="35" borderId="2" applyNumberFormat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11" fillId="24" borderId="0" applyNumberFormat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24" fillId="0" borderId="0" applyNumberFormat="0" applyFill="0" applyBorder="0" applyAlignment="0" applyProtection="0">
      <alignment vertical="top"/>
      <protection locked="0"/>
    </xf>
    <xf numFmtId="0" fontId="14" fillId="31" borderId="1" applyNumberFormat="0" applyAlignment="0" applyProtection="0"/>
    <xf numFmtId="0" fontId="17" fillId="0" borderId="6" applyNumberFormat="0" applyFill="0" applyAlignment="0" applyProtection="0"/>
    <xf numFmtId="0" fontId="13" fillId="39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25" fillId="0" borderId="0"/>
    <xf numFmtId="0" fontId="27" fillId="0" borderId="0"/>
    <xf numFmtId="0" fontId="26" fillId="0" borderId="0"/>
    <xf numFmtId="0" fontId="4" fillId="0" borderId="0"/>
    <xf numFmtId="0" fontId="27" fillId="0" borderId="0"/>
    <xf numFmtId="0" fontId="27" fillId="0" borderId="0"/>
    <xf numFmtId="0" fontId="4" fillId="0" borderId="0"/>
    <xf numFmtId="0" fontId="4" fillId="0" borderId="0"/>
    <xf numFmtId="0" fontId="4" fillId="0" borderId="0"/>
    <xf numFmtId="0" fontId="23" fillId="0" borderId="0"/>
    <xf numFmtId="0" fontId="4" fillId="40" borderId="7" applyNumberFormat="0" applyFont="0" applyAlignment="0" applyProtection="0"/>
    <xf numFmtId="0" fontId="4" fillId="40" borderId="7" applyNumberFormat="0" applyFont="0" applyAlignment="0" applyProtection="0"/>
    <xf numFmtId="0" fontId="4" fillId="40" borderId="7" applyNumberFormat="0" applyFont="0" applyAlignment="0" applyProtection="0"/>
    <xf numFmtId="0" fontId="15" fillId="34" borderId="8" applyNumberFormat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21" fillId="0" borderId="9" applyNumberFormat="0" applyFill="0" applyAlignment="0" applyProtection="0"/>
    <xf numFmtId="0" fontId="19" fillId="0" borderId="0" applyNumberFormat="0" applyFill="0" applyBorder="0" applyAlignment="0" applyProtection="0"/>
  </cellStyleXfs>
  <cellXfs count="85">
    <xf numFmtId="0" fontId="0" fillId="0" borderId="0" xfId="0"/>
    <xf numFmtId="0" fontId="29" fillId="0" borderId="0" xfId="0" applyFont="1"/>
    <xf numFmtId="0" fontId="3" fillId="0" borderId="0" xfId="0" applyFont="1"/>
    <xf numFmtId="3" fontId="0" fillId="0" borderId="0" xfId="0" applyNumberFormat="1"/>
    <xf numFmtId="0" fontId="0" fillId="0" borderId="0" xfId="0" applyAlignment="1">
      <alignment wrapText="1"/>
    </xf>
    <xf numFmtId="3" fontId="6" fillId="0" borderId="0" xfId="0" applyNumberFormat="1" applyFont="1" applyAlignment="1">
      <alignment wrapText="1"/>
    </xf>
    <xf numFmtId="0" fontId="32" fillId="0" borderId="0" xfId="0" applyFont="1"/>
    <xf numFmtId="0" fontId="28" fillId="0" borderId="0" xfId="0" applyFont="1"/>
    <xf numFmtId="0" fontId="33" fillId="0" borderId="0" xfId="0" applyFont="1"/>
    <xf numFmtId="3" fontId="28" fillId="0" borderId="0" xfId="0" applyNumberFormat="1" applyFont="1" applyAlignment="1">
      <alignment horizontal="left" wrapText="1"/>
    </xf>
    <xf numFmtId="3" fontId="0" fillId="0" borderId="0" xfId="0" applyNumberFormat="1" applyAlignment="1">
      <alignment horizontal="left" wrapText="1"/>
    </xf>
    <xf numFmtId="3" fontId="28" fillId="0" borderId="0" xfId="0" applyNumberFormat="1" applyFont="1"/>
    <xf numFmtId="3" fontId="4" fillId="0" borderId="0" xfId="0" applyNumberFormat="1" applyFont="1" applyAlignment="1">
      <alignment wrapText="1"/>
    </xf>
    <xf numFmtId="3" fontId="6" fillId="42" borderId="0" xfId="0" applyNumberFormat="1" applyFont="1" applyFill="1" applyAlignment="1">
      <alignment wrapText="1"/>
    </xf>
    <xf numFmtId="0" fontId="28" fillId="42" borderId="0" xfId="0" applyFont="1" applyFill="1"/>
    <xf numFmtId="3" fontId="28" fillId="42" borderId="0" xfId="0" applyNumberFormat="1" applyFont="1" applyFill="1"/>
    <xf numFmtId="3" fontId="6" fillId="43" borderId="0" xfId="0" applyNumberFormat="1" applyFont="1" applyFill="1" applyAlignment="1">
      <alignment wrapText="1"/>
    </xf>
    <xf numFmtId="0" fontId="28" fillId="43" borderId="0" xfId="0" applyFont="1" applyFill="1"/>
    <xf numFmtId="3" fontId="0" fillId="43" borderId="0" xfId="0" applyNumberFormat="1" applyFill="1"/>
    <xf numFmtId="3" fontId="28" fillId="43" borderId="0" xfId="0" applyNumberFormat="1" applyFont="1" applyFill="1"/>
    <xf numFmtId="3" fontId="28" fillId="43" borderId="0" xfId="0" applyNumberFormat="1" applyFont="1" applyFill="1" applyAlignment="1">
      <alignment horizontal="left" wrapText="1"/>
    </xf>
    <xf numFmtId="1" fontId="28" fillId="42" borderId="0" xfId="0" applyNumberFormat="1" applyFont="1" applyFill="1"/>
    <xf numFmtId="1" fontId="0" fillId="0" borderId="0" xfId="0" applyNumberFormat="1"/>
    <xf numFmtId="3" fontId="34" fillId="0" borderId="0" xfId="0" applyNumberFormat="1" applyFont="1" applyAlignment="1">
      <alignment horizontal="left" wrapText="1"/>
    </xf>
    <xf numFmtId="168" fontId="0" fillId="0" borderId="0" xfId="0" applyNumberFormat="1"/>
    <xf numFmtId="0" fontId="0" fillId="44" borderId="0" xfId="0" applyFill="1"/>
    <xf numFmtId="164" fontId="0" fillId="0" borderId="0" xfId="0" applyNumberFormat="1"/>
    <xf numFmtId="165" fontId="0" fillId="0" borderId="0" xfId="0" applyNumberFormat="1"/>
    <xf numFmtId="9" fontId="0" fillId="0" borderId="0" xfId="132" applyFont="1"/>
    <xf numFmtId="0" fontId="31" fillId="0" borderId="0" xfId="0" applyFont="1"/>
    <xf numFmtId="0" fontId="0" fillId="0" borderId="0" xfId="0" applyAlignment="1">
      <alignment horizontal="right"/>
    </xf>
    <xf numFmtId="0" fontId="29" fillId="0" borderId="10" xfId="0" applyFont="1" applyBorder="1"/>
    <xf numFmtId="0" fontId="29" fillId="0" borderId="12" xfId="0" applyFont="1" applyBorder="1"/>
    <xf numFmtId="0" fontId="29" fillId="0" borderId="13" xfId="0" applyFont="1" applyBorder="1"/>
    <xf numFmtId="0" fontId="29" fillId="0" borderId="14" xfId="0" applyFont="1" applyBorder="1"/>
    <xf numFmtId="0" fontId="29" fillId="0" borderId="15" xfId="0" applyFont="1" applyBorder="1"/>
    <xf numFmtId="0" fontId="29" fillId="0" borderId="26" xfId="0" applyFont="1" applyBorder="1"/>
    <xf numFmtId="3" fontId="29" fillId="0" borderId="16" xfId="0" applyNumberFormat="1" applyFont="1" applyBorder="1"/>
    <xf numFmtId="3" fontId="29" fillId="0" borderId="17" xfId="0" applyNumberFormat="1" applyFont="1" applyBorder="1"/>
    <xf numFmtId="3" fontId="29" fillId="0" borderId="24" xfId="0" applyNumberFormat="1" applyFont="1" applyBorder="1"/>
    <xf numFmtId="0" fontId="29" fillId="0" borderId="18" xfId="0" applyFont="1" applyBorder="1"/>
    <xf numFmtId="3" fontId="29" fillId="0" borderId="19" xfId="0" applyNumberFormat="1" applyFont="1" applyBorder="1"/>
    <xf numFmtId="3" fontId="29" fillId="0" borderId="20" xfId="0" applyNumberFormat="1" applyFont="1" applyBorder="1"/>
    <xf numFmtId="3" fontId="29" fillId="0" borderId="23" xfId="0" applyNumberFormat="1" applyFont="1" applyBorder="1"/>
    <xf numFmtId="0" fontId="29" fillId="0" borderId="19" xfId="0" applyFont="1" applyBorder="1"/>
    <xf numFmtId="165" fontId="29" fillId="0" borderId="20" xfId="0" applyNumberFormat="1" applyFont="1" applyBorder="1"/>
    <xf numFmtId="165" fontId="29" fillId="0" borderId="23" xfId="0" applyNumberFormat="1" applyFont="1" applyBorder="1"/>
    <xf numFmtId="165" fontId="29" fillId="0" borderId="19" xfId="0" applyNumberFormat="1" applyFont="1" applyBorder="1"/>
    <xf numFmtId="166" fontId="29" fillId="0" borderId="19" xfId="0" applyNumberFormat="1" applyFont="1" applyBorder="1"/>
    <xf numFmtId="166" fontId="29" fillId="0" borderId="20" xfId="0" applyNumberFormat="1" applyFont="1" applyBorder="1"/>
    <xf numFmtId="166" fontId="29" fillId="0" borderId="23" xfId="0" applyNumberFormat="1" applyFont="1" applyBorder="1"/>
    <xf numFmtId="10" fontId="29" fillId="0" borderId="19" xfId="0" applyNumberFormat="1" applyFont="1" applyBorder="1"/>
    <xf numFmtId="165" fontId="1" fillId="0" borderId="20" xfId="0" applyNumberFormat="1" applyFont="1" applyBorder="1"/>
    <xf numFmtId="165" fontId="1" fillId="0" borderId="20" xfId="132" applyNumberFormat="1" applyFont="1" applyFill="1" applyBorder="1"/>
    <xf numFmtId="165" fontId="1" fillId="0" borderId="23" xfId="132" applyNumberFormat="1" applyFont="1" applyFill="1" applyBorder="1"/>
    <xf numFmtId="168" fontId="29" fillId="0" borderId="0" xfId="0" applyNumberFormat="1" applyFont="1"/>
    <xf numFmtId="0" fontId="2" fillId="0" borderId="0" xfId="0" applyFont="1"/>
    <xf numFmtId="0" fontId="1" fillId="0" borderId="0" xfId="0" applyFont="1"/>
    <xf numFmtId="9" fontId="29" fillId="0" borderId="0" xfId="132" applyFont="1"/>
    <xf numFmtId="9" fontId="29" fillId="0" borderId="0" xfId="132" applyFont="1" applyBorder="1"/>
    <xf numFmtId="166" fontId="29" fillId="0" borderId="0" xfId="0" applyNumberFormat="1" applyFont="1"/>
    <xf numFmtId="169" fontId="29" fillId="0" borderId="0" xfId="0" applyNumberFormat="1" applyFont="1"/>
    <xf numFmtId="3" fontId="29" fillId="41" borderId="17" xfId="0" applyNumberFormat="1" applyFont="1" applyFill="1" applyBorder="1"/>
    <xf numFmtId="3" fontId="29" fillId="41" borderId="20" xfId="0" applyNumberFormat="1" applyFont="1" applyFill="1" applyBorder="1"/>
    <xf numFmtId="165" fontId="29" fillId="41" borderId="20" xfId="0" applyNumberFormat="1" applyFont="1" applyFill="1" applyBorder="1"/>
    <xf numFmtId="166" fontId="29" fillId="41" borderId="20" xfId="0" applyNumberFormat="1" applyFont="1" applyFill="1" applyBorder="1"/>
    <xf numFmtId="165" fontId="1" fillId="41" borderId="20" xfId="132" applyNumberFormat="1" applyFont="1" applyFill="1" applyBorder="1"/>
    <xf numFmtId="0" fontId="30" fillId="0" borderId="28" xfId="0" applyFont="1" applyBorder="1"/>
    <xf numFmtId="9" fontId="29" fillId="0" borderId="0" xfId="132" applyFont="1" applyFill="1" applyBorder="1"/>
    <xf numFmtId="0" fontId="1" fillId="41" borderId="27" xfId="0" applyFont="1" applyFill="1" applyBorder="1"/>
    <xf numFmtId="166" fontId="1" fillId="41" borderId="22" xfId="0" applyNumberFormat="1" applyFont="1" applyFill="1" applyBorder="1"/>
    <xf numFmtId="166" fontId="1" fillId="41" borderId="21" xfId="0" applyNumberFormat="1" applyFont="1" applyFill="1" applyBorder="1"/>
    <xf numFmtId="166" fontId="29" fillId="41" borderId="21" xfId="0" applyNumberFormat="1" applyFont="1" applyFill="1" applyBorder="1"/>
    <xf numFmtId="3" fontId="29" fillId="41" borderId="21" xfId="0" applyNumberFormat="1" applyFont="1" applyFill="1" applyBorder="1"/>
    <xf numFmtId="3" fontId="29" fillId="0" borderId="21" xfId="0" applyNumberFormat="1" applyFont="1" applyBorder="1"/>
    <xf numFmtId="3" fontId="29" fillId="0" borderId="25" xfId="0" applyNumberFormat="1" applyFont="1" applyBorder="1"/>
    <xf numFmtId="2" fontId="29" fillId="0" borderId="0" xfId="132" applyNumberFormat="1" applyFont="1" applyFill="1" applyBorder="1"/>
    <xf numFmtId="2" fontId="29" fillId="0" borderId="0" xfId="0" applyNumberFormat="1" applyFont="1"/>
    <xf numFmtId="10" fontId="29" fillId="0" borderId="0" xfId="0" applyNumberFormat="1" applyFont="1"/>
    <xf numFmtId="10" fontId="0" fillId="0" borderId="0" xfId="0" applyNumberFormat="1"/>
    <xf numFmtId="0" fontId="29" fillId="0" borderId="11" xfId="0" applyFont="1" applyBorder="1"/>
    <xf numFmtId="0" fontId="31" fillId="0" borderId="0" xfId="0" applyFont="1"/>
    <xf numFmtId="0" fontId="0" fillId="0" borderId="0" xfId="0"/>
    <xf numFmtId="0" fontId="31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</cellXfs>
  <cellStyles count="146">
    <cellStyle name="20% - Accent1" xfId="1" xr:uid="{00000000-0005-0000-0000-000000000000}"/>
    <cellStyle name="20% - Accent1 2" xfId="2" xr:uid="{00000000-0005-0000-0000-000001000000}"/>
    <cellStyle name="20% - Accent1 3" xfId="3" xr:uid="{00000000-0005-0000-0000-000002000000}"/>
    <cellStyle name="20% - Accent2" xfId="4" xr:uid="{00000000-0005-0000-0000-000003000000}"/>
    <cellStyle name="20% - Accent2 2" xfId="5" xr:uid="{00000000-0005-0000-0000-000004000000}"/>
    <cellStyle name="20% - Accent2 3" xfId="6" xr:uid="{00000000-0005-0000-0000-000005000000}"/>
    <cellStyle name="20% - Accent3" xfId="7" xr:uid="{00000000-0005-0000-0000-000006000000}"/>
    <cellStyle name="20% - Accent3 2" xfId="8" xr:uid="{00000000-0005-0000-0000-000007000000}"/>
    <cellStyle name="20% - Accent3 3" xfId="9" xr:uid="{00000000-0005-0000-0000-000008000000}"/>
    <cellStyle name="20% - Accent4" xfId="10" xr:uid="{00000000-0005-0000-0000-000009000000}"/>
    <cellStyle name="20% - Accent4 2" xfId="11" xr:uid="{00000000-0005-0000-0000-00000A000000}"/>
    <cellStyle name="20% - Accent4 3" xfId="12" xr:uid="{00000000-0005-0000-0000-00000B000000}"/>
    <cellStyle name="20% - Accent5" xfId="13" xr:uid="{00000000-0005-0000-0000-00000C000000}"/>
    <cellStyle name="20% - Accent5 2" xfId="14" xr:uid="{00000000-0005-0000-0000-00000D000000}"/>
    <cellStyle name="20% - Accent5 3" xfId="15" xr:uid="{00000000-0005-0000-0000-00000E000000}"/>
    <cellStyle name="20% - Accent6" xfId="16" xr:uid="{00000000-0005-0000-0000-00000F000000}"/>
    <cellStyle name="20% - Accent6 2" xfId="17" xr:uid="{00000000-0005-0000-0000-000010000000}"/>
    <cellStyle name="20% - Accent6 3" xfId="18" xr:uid="{00000000-0005-0000-0000-000011000000}"/>
    <cellStyle name="40% - Accent1" xfId="19" xr:uid="{00000000-0005-0000-0000-000012000000}"/>
    <cellStyle name="40% - Accent1 2" xfId="20" xr:uid="{00000000-0005-0000-0000-000013000000}"/>
    <cellStyle name="40% - Accent1 3" xfId="21" xr:uid="{00000000-0005-0000-0000-000014000000}"/>
    <cellStyle name="40% - Accent2" xfId="22" xr:uid="{00000000-0005-0000-0000-000015000000}"/>
    <cellStyle name="40% - Accent2 2" xfId="23" xr:uid="{00000000-0005-0000-0000-000016000000}"/>
    <cellStyle name="40% - Accent2 3" xfId="24" xr:uid="{00000000-0005-0000-0000-000017000000}"/>
    <cellStyle name="40% - Accent3" xfId="25" xr:uid="{00000000-0005-0000-0000-000018000000}"/>
    <cellStyle name="40% - Accent3 2" xfId="26" xr:uid="{00000000-0005-0000-0000-000019000000}"/>
    <cellStyle name="40% - Accent3 3" xfId="27" xr:uid="{00000000-0005-0000-0000-00001A000000}"/>
    <cellStyle name="40% - Accent4" xfId="28" xr:uid="{00000000-0005-0000-0000-00001B000000}"/>
    <cellStyle name="40% - Accent4 2" xfId="29" xr:uid="{00000000-0005-0000-0000-00001C000000}"/>
    <cellStyle name="40% - Accent4 3" xfId="30" xr:uid="{00000000-0005-0000-0000-00001D000000}"/>
    <cellStyle name="40% - Accent5" xfId="31" xr:uid="{00000000-0005-0000-0000-00001E000000}"/>
    <cellStyle name="40% - Accent5 2" xfId="32" xr:uid="{00000000-0005-0000-0000-00001F000000}"/>
    <cellStyle name="40% - Accent5 3" xfId="33" xr:uid="{00000000-0005-0000-0000-000020000000}"/>
    <cellStyle name="40% - Accent6" xfId="34" xr:uid="{00000000-0005-0000-0000-000021000000}"/>
    <cellStyle name="40% - Accent6 2" xfId="35" xr:uid="{00000000-0005-0000-0000-000022000000}"/>
    <cellStyle name="40% - Accent6 3" xfId="36" xr:uid="{00000000-0005-0000-0000-000023000000}"/>
    <cellStyle name="60% - Accent1" xfId="37" xr:uid="{00000000-0005-0000-0000-000024000000}"/>
    <cellStyle name="60% - Accent2" xfId="38" xr:uid="{00000000-0005-0000-0000-000025000000}"/>
    <cellStyle name="60% - Accent3" xfId="39" xr:uid="{00000000-0005-0000-0000-000026000000}"/>
    <cellStyle name="60% - Accent4" xfId="40" xr:uid="{00000000-0005-0000-0000-000027000000}"/>
    <cellStyle name="60% - Accent5" xfId="41" xr:uid="{00000000-0005-0000-0000-000028000000}"/>
    <cellStyle name="60% - Accent6" xfId="42" xr:uid="{00000000-0005-0000-0000-000029000000}"/>
    <cellStyle name="Accent1" xfId="43" xr:uid="{00000000-0005-0000-0000-00002A000000}"/>
    <cellStyle name="Accent1 - 20%" xfId="44" xr:uid="{00000000-0005-0000-0000-00002B000000}"/>
    <cellStyle name="Accent1 - 20% 2" xfId="45" xr:uid="{00000000-0005-0000-0000-00002C000000}"/>
    <cellStyle name="Accent1 - 20% 3" xfId="46" xr:uid="{00000000-0005-0000-0000-00002D000000}"/>
    <cellStyle name="Accent1 - 40%" xfId="47" xr:uid="{00000000-0005-0000-0000-00002E000000}"/>
    <cellStyle name="Accent1 - 40% 2" xfId="48" xr:uid="{00000000-0005-0000-0000-00002F000000}"/>
    <cellStyle name="Accent1 - 40% 3" xfId="49" xr:uid="{00000000-0005-0000-0000-000030000000}"/>
    <cellStyle name="Accent1 - 60%" xfId="50" xr:uid="{00000000-0005-0000-0000-000031000000}"/>
    <cellStyle name="Accent2" xfId="51" xr:uid="{00000000-0005-0000-0000-000032000000}"/>
    <cellStyle name="Accent2 - 20%" xfId="52" xr:uid="{00000000-0005-0000-0000-000033000000}"/>
    <cellStyle name="Accent2 - 20% 2" xfId="53" xr:uid="{00000000-0005-0000-0000-000034000000}"/>
    <cellStyle name="Accent2 - 20% 3" xfId="54" xr:uid="{00000000-0005-0000-0000-000035000000}"/>
    <cellStyle name="Accent2 - 40%" xfId="55" xr:uid="{00000000-0005-0000-0000-000036000000}"/>
    <cellStyle name="Accent2 - 40% 2" xfId="56" xr:uid="{00000000-0005-0000-0000-000037000000}"/>
    <cellStyle name="Accent2 - 40% 3" xfId="57" xr:uid="{00000000-0005-0000-0000-000038000000}"/>
    <cellStyle name="Accent2 - 60%" xfId="58" xr:uid="{00000000-0005-0000-0000-000039000000}"/>
    <cellStyle name="Accent3" xfId="59" xr:uid="{00000000-0005-0000-0000-00003A000000}"/>
    <cellStyle name="Accent3 - 20%" xfId="60" xr:uid="{00000000-0005-0000-0000-00003B000000}"/>
    <cellStyle name="Accent3 - 20% 2" xfId="61" xr:uid="{00000000-0005-0000-0000-00003C000000}"/>
    <cellStyle name="Accent3 - 20% 3" xfId="62" xr:uid="{00000000-0005-0000-0000-00003D000000}"/>
    <cellStyle name="Accent3 - 40%" xfId="63" xr:uid="{00000000-0005-0000-0000-00003E000000}"/>
    <cellStyle name="Accent3 - 40% 2" xfId="64" xr:uid="{00000000-0005-0000-0000-00003F000000}"/>
    <cellStyle name="Accent3 - 40% 3" xfId="65" xr:uid="{00000000-0005-0000-0000-000040000000}"/>
    <cellStyle name="Accent3 - 60%" xfId="66" xr:uid="{00000000-0005-0000-0000-000041000000}"/>
    <cellStyle name="Accent4" xfId="67" xr:uid="{00000000-0005-0000-0000-000042000000}"/>
    <cellStyle name="Accent4 - 20%" xfId="68" xr:uid="{00000000-0005-0000-0000-000043000000}"/>
    <cellStyle name="Accent4 - 20% 2" xfId="69" xr:uid="{00000000-0005-0000-0000-000044000000}"/>
    <cellStyle name="Accent4 - 20% 3" xfId="70" xr:uid="{00000000-0005-0000-0000-000045000000}"/>
    <cellStyle name="Accent4 - 40%" xfId="71" xr:uid="{00000000-0005-0000-0000-000046000000}"/>
    <cellStyle name="Accent4 - 40% 2" xfId="72" xr:uid="{00000000-0005-0000-0000-000047000000}"/>
    <cellStyle name="Accent4 - 40% 3" xfId="73" xr:uid="{00000000-0005-0000-0000-000048000000}"/>
    <cellStyle name="Accent4 - 60%" xfId="74" xr:uid="{00000000-0005-0000-0000-000049000000}"/>
    <cellStyle name="Accent5" xfId="75" xr:uid="{00000000-0005-0000-0000-00004A000000}"/>
    <cellStyle name="Accent5 - 20%" xfId="76" xr:uid="{00000000-0005-0000-0000-00004B000000}"/>
    <cellStyle name="Accent5 - 20% 2" xfId="77" xr:uid="{00000000-0005-0000-0000-00004C000000}"/>
    <cellStyle name="Accent5 - 20% 3" xfId="78" xr:uid="{00000000-0005-0000-0000-00004D000000}"/>
    <cellStyle name="Accent5 - 40%" xfId="79" xr:uid="{00000000-0005-0000-0000-00004E000000}"/>
    <cellStyle name="Accent5 - 40% 2" xfId="80" xr:uid="{00000000-0005-0000-0000-00004F000000}"/>
    <cellStyle name="Accent5 - 40% 3" xfId="81" xr:uid="{00000000-0005-0000-0000-000050000000}"/>
    <cellStyle name="Accent5 - 60%" xfId="82" xr:uid="{00000000-0005-0000-0000-000051000000}"/>
    <cellStyle name="Accent6" xfId="83" xr:uid="{00000000-0005-0000-0000-000052000000}"/>
    <cellStyle name="Accent6 - 20%" xfId="84" xr:uid="{00000000-0005-0000-0000-000053000000}"/>
    <cellStyle name="Accent6 - 20% 2" xfId="85" xr:uid="{00000000-0005-0000-0000-000054000000}"/>
    <cellStyle name="Accent6 - 20% 3" xfId="86" xr:uid="{00000000-0005-0000-0000-000055000000}"/>
    <cellStyle name="Accent6 - 40%" xfId="87" xr:uid="{00000000-0005-0000-0000-000056000000}"/>
    <cellStyle name="Accent6 - 40% 2" xfId="88" xr:uid="{00000000-0005-0000-0000-000057000000}"/>
    <cellStyle name="Accent6 - 40% 3" xfId="89" xr:uid="{00000000-0005-0000-0000-000058000000}"/>
    <cellStyle name="Accent6 - 60%" xfId="90" xr:uid="{00000000-0005-0000-0000-000059000000}"/>
    <cellStyle name="Bad" xfId="91" xr:uid="{00000000-0005-0000-0000-00005A000000}"/>
    <cellStyle name="Calculation" xfId="92" xr:uid="{00000000-0005-0000-0000-00005B000000}"/>
    <cellStyle name="Check Cell" xfId="93" xr:uid="{00000000-0005-0000-0000-00005C000000}"/>
    <cellStyle name="Emphasis 1" xfId="94" xr:uid="{00000000-0005-0000-0000-00005D000000}"/>
    <cellStyle name="Emphasis 2" xfId="95" xr:uid="{00000000-0005-0000-0000-00005E000000}"/>
    <cellStyle name="Emphasis 3" xfId="96" xr:uid="{00000000-0005-0000-0000-00005F000000}"/>
    <cellStyle name="Euro" xfId="97" xr:uid="{00000000-0005-0000-0000-000060000000}"/>
    <cellStyle name="Euro 2" xfId="98" xr:uid="{00000000-0005-0000-0000-000061000000}"/>
    <cellStyle name="Euro 3" xfId="99" xr:uid="{00000000-0005-0000-0000-000062000000}"/>
    <cellStyle name="Explanatory Text" xfId="100" xr:uid="{00000000-0005-0000-0000-000063000000}"/>
    <cellStyle name="Good" xfId="101" xr:uid="{00000000-0005-0000-0000-000064000000}"/>
    <cellStyle name="Heading 1" xfId="102" xr:uid="{00000000-0005-0000-0000-000065000000}"/>
    <cellStyle name="Heading 2" xfId="103" xr:uid="{00000000-0005-0000-0000-000066000000}"/>
    <cellStyle name="Heading 3" xfId="104" xr:uid="{00000000-0005-0000-0000-000067000000}"/>
    <cellStyle name="Heading 4" xfId="105" xr:uid="{00000000-0005-0000-0000-000068000000}"/>
    <cellStyle name="Hyperlink 2" xfId="106" xr:uid="{00000000-0005-0000-0000-00006A000000}"/>
    <cellStyle name="Input" xfId="107" xr:uid="{00000000-0005-0000-0000-00006B000000}"/>
    <cellStyle name="Linked Cell" xfId="108" xr:uid="{00000000-0005-0000-0000-00006C000000}"/>
    <cellStyle name="Neutral" xfId="109" xr:uid="{00000000-0005-0000-0000-00006D000000}"/>
    <cellStyle name="Normaallaad" xfId="0" builtinId="0"/>
    <cellStyle name="Normaallaad 2" xfId="110" xr:uid="{00000000-0005-0000-0000-00006F000000}"/>
    <cellStyle name="Normaallaad 2 2" xfId="111" xr:uid="{00000000-0005-0000-0000-000070000000}"/>
    <cellStyle name="Normaallaad 2 3" xfId="112" xr:uid="{00000000-0005-0000-0000-000071000000}"/>
    <cellStyle name="Normaallaad 3" xfId="113" xr:uid="{00000000-0005-0000-0000-000072000000}"/>
    <cellStyle name="Normaallaad 4" xfId="114" xr:uid="{00000000-0005-0000-0000-000073000000}"/>
    <cellStyle name="Normaallaad 5" xfId="115" xr:uid="{00000000-0005-0000-0000-000074000000}"/>
    <cellStyle name="Normaallaad 6" xfId="116" xr:uid="{00000000-0005-0000-0000-000075000000}"/>
    <cellStyle name="Normaallaad 7" xfId="117" xr:uid="{00000000-0005-0000-0000-000076000000}"/>
    <cellStyle name="Normaallaad 8" xfId="118" xr:uid="{00000000-0005-0000-0000-000077000000}"/>
    <cellStyle name="Normaallaad 9" xfId="119" xr:uid="{00000000-0005-0000-0000-000078000000}"/>
    <cellStyle name="Normal 2" xfId="120" xr:uid="{00000000-0005-0000-0000-000079000000}"/>
    <cellStyle name="Normal 2 2" xfId="121" xr:uid="{00000000-0005-0000-0000-00007A000000}"/>
    <cellStyle name="Normal 2 3" xfId="122" xr:uid="{00000000-0005-0000-0000-00007B000000}"/>
    <cellStyle name="Normal_RM progn.dets99" xfId="123" xr:uid="{00000000-0005-0000-0000-00007C000000}"/>
    <cellStyle name="Note" xfId="124" xr:uid="{00000000-0005-0000-0000-00007F000000}"/>
    <cellStyle name="Note 2" xfId="125" xr:uid="{00000000-0005-0000-0000-000080000000}"/>
    <cellStyle name="Note 3" xfId="126" xr:uid="{00000000-0005-0000-0000-000081000000}"/>
    <cellStyle name="Output" xfId="127" xr:uid="{00000000-0005-0000-0000-000082000000}"/>
    <cellStyle name="Percent 2" xfId="128" xr:uid="{00000000-0005-0000-0000-000083000000}"/>
    <cellStyle name="Percent 2 2" xfId="129" xr:uid="{00000000-0005-0000-0000-000084000000}"/>
    <cellStyle name="Percent 2 3" xfId="130" xr:uid="{00000000-0005-0000-0000-000085000000}"/>
    <cellStyle name="Percent_SAPERrahavood130307 2" xfId="131" xr:uid="{00000000-0005-0000-0000-000086000000}"/>
    <cellStyle name="Protsent" xfId="132" builtinId="5"/>
    <cellStyle name="Protsent 2" xfId="133" xr:uid="{00000000-0005-0000-0000-000088000000}"/>
    <cellStyle name="Protsent 2 2" xfId="134" xr:uid="{00000000-0005-0000-0000-000089000000}"/>
    <cellStyle name="Protsent 2 3" xfId="135" xr:uid="{00000000-0005-0000-0000-00008A000000}"/>
    <cellStyle name="Protsent 3" xfId="136" xr:uid="{00000000-0005-0000-0000-00008B000000}"/>
    <cellStyle name="Protsent 4" xfId="137" xr:uid="{00000000-0005-0000-0000-00008C000000}"/>
    <cellStyle name="Protsent 4 2" xfId="138" xr:uid="{00000000-0005-0000-0000-00008D000000}"/>
    <cellStyle name="Protsent 4 3" xfId="139" xr:uid="{00000000-0005-0000-0000-00008E000000}"/>
    <cellStyle name="Protsent 5" xfId="140" xr:uid="{00000000-0005-0000-0000-00008F000000}"/>
    <cellStyle name="Protsent 6" xfId="141" xr:uid="{00000000-0005-0000-0000-000090000000}"/>
    <cellStyle name="Sheet Title" xfId="142" xr:uid="{00000000-0005-0000-0000-000091000000}"/>
    <cellStyle name="Title" xfId="143" xr:uid="{00000000-0005-0000-0000-000092000000}"/>
    <cellStyle name="Total" xfId="144" xr:uid="{00000000-0005-0000-0000-000093000000}"/>
    <cellStyle name="Warning Text" xfId="145" xr:uid="{00000000-0005-0000-0000-00009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72C12A-1DCE-421C-A4FB-167FF5FB4D01}">
  <dimension ref="A1:AT55"/>
  <sheetViews>
    <sheetView tabSelected="1" zoomScaleNormal="100" workbookViewId="0">
      <pane xSplit="4" ySplit="13" topLeftCell="E14" activePane="bottomRight" state="frozen"/>
      <selection pane="topRight" activeCell="E1" sqref="E1"/>
      <selection pane="bottomLeft" activeCell="A16" sqref="A16"/>
      <selection pane="bottomRight" activeCell="H23" sqref="H23"/>
    </sheetView>
  </sheetViews>
  <sheetFormatPr defaultRowHeight="14.5" outlineLevelRow="1"/>
  <cols>
    <col min="1" max="1" width="37.6328125" customWidth="1"/>
    <col min="2" max="2" width="8.453125" bestFit="1" customWidth="1"/>
    <col min="3" max="3" width="8.453125" customWidth="1"/>
    <col min="4" max="4" width="9.6328125" bestFit="1" customWidth="1"/>
    <col min="5" max="5" width="10.54296875" bestFit="1" customWidth="1"/>
    <col min="6" max="6" width="9" bestFit="1" customWidth="1"/>
    <col min="7" max="7" width="9.54296875" bestFit="1" customWidth="1"/>
    <col min="8" max="12" width="8.08984375" bestFit="1" customWidth="1"/>
    <col min="13" max="13" width="9.453125" bestFit="1" customWidth="1"/>
  </cols>
  <sheetData>
    <row r="1" spans="1:46" s="8" customFormat="1" ht="15.5">
      <c r="A1" s="8" t="s">
        <v>80</v>
      </c>
    </row>
    <row r="2" spans="1:46" s="7" customFormat="1" outlineLevel="1">
      <c r="A2" s="7" t="s">
        <v>0</v>
      </c>
      <c r="B2" s="7" t="s">
        <v>1</v>
      </c>
      <c r="C2" s="7" t="s">
        <v>2</v>
      </c>
    </row>
    <row r="3" spans="1:46" outlineLevel="1">
      <c r="A3" t="s">
        <v>3</v>
      </c>
      <c r="B3">
        <v>68000</v>
      </c>
      <c r="C3" t="s">
        <v>4</v>
      </c>
    </row>
    <row r="4" spans="1:46" outlineLevel="1">
      <c r="A4" t="s">
        <v>5</v>
      </c>
      <c r="B4" s="22">
        <f>26000/3</f>
        <v>8666.6666666666661</v>
      </c>
      <c r="C4" t="s">
        <v>72</v>
      </c>
    </row>
    <row r="5" spans="1:46" outlineLevel="1">
      <c r="A5" t="s">
        <v>6</v>
      </c>
      <c r="B5">
        <f>165000/3</f>
        <v>55000</v>
      </c>
      <c r="C5" t="s">
        <v>72</v>
      </c>
    </row>
    <row r="6" spans="1:46" outlineLevel="1">
      <c r="A6" t="s">
        <v>7</v>
      </c>
      <c r="B6">
        <f>6576000/3</f>
        <v>2192000</v>
      </c>
      <c r="C6" t="s">
        <v>72</v>
      </c>
    </row>
    <row r="7" spans="1:46" outlineLevel="1">
      <c r="A7" t="s">
        <v>71</v>
      </c>
      <c r="B7" s="22">
        <f>73000/3</f>
        <v>24333.333333333332</v>
      </c>
      <c r="C7" t="s">
        <v>72</v>
      </c>
    </row>
    <row r="8" spans="1:46" outlineLevel="1">
      <c r="A8" t="s">
        <v>8</v>
      </c>
      <c r="B8" s="7">
        <f>SUM(B3:B7)</f>
        <v>2348000</v>
      </c>
    </row>
    <row r="9" spans="1:46" outlineLevel="1"/>
    <row r="10" spans="1:46">
      <c r="A10" s="7" t="s">
        <v>9</v>
      </c>
    </row>
    <row r="12" spans="1:46">
      <c r="A12" s="5" t="s">
        <v>10</v>
      </c>
      <c r="B12" s="7">
        <v>24</v>
      </c>
      <c r="D12" s="3"/>
      <c r="V12" s="28">
        <f>V14/U14</f>
        <v>1.0408215228566462</v>
      </c>
      <c r="W12" s="28">
        <f t="shared" ref="W12:Y12" si="0">W14/V14</f>
        <v>1.0406817805516739</v>
      </c>
      <c r="X12" s="28">
        <f t="shared" si="0"/>
        <v>1.0405463018134378</v>
      </c>
      <c r="Y12" s="28">
        <f t="shared" si="0"/>
        <v>1.0404014358636962</v>
      </c>
      <c r="Z12" s="28">
        <f t="shared" ref="Z12" si="1">Z14/Y14</f>
        <v>1.0402649468262741</v>
      </c>
      <c r="AA12" s="28">
        <f t="shared" ref="AA12" si="2">AA14/Z14</f>
        <v>1.0401327460500307</v>
      </c>
      <c r="AB12" s="28">
        <f t="shared" ref="AB12" si="3">AB14/AA14</f>
        <v>1.0399896026390765</v>
      </c>
    </row>
    <row r="13" spans="1:46" ht="29">
      <c r="A13" s="9" t="s">
        <v>11</v>
      </c>
      <c r="B13" s="9" t="s">
        <v>12</v>
      </c>
      <c r="C13" s="4" t="s">
        <v>13</v>
      </c>
      <c r="D13" s="4" t="s">
        <v>14</v>
      </c>
      <c r="E13" s="25">
        <v>2025</v>
      </c>
      <c r="F13" s="25">
        <f t="shared" ref="F13:AR13" si="4">E13+1</f>
        <v>2026</v>
      </c>
      <c r="G13" s="25">
        <f t="shared" si="4"/>
        <v>2027</v>
      </c>
      <c r="H13" s="25">
        <f t="shared" si="4"/>
        <v>2028</v>
      </c>
      <c r="I13" s="25">
        <f t="shared" si="4"/>
        <v>2029</v>
      </c>
      <c r="J13" s="25">
        <f t="shared" si="4"/>
        <v>2030</v>
      </c>
      <c r="K13" s="25">
        <f t="shared" si="4"/>
        <v>2031</v>
      </c>
      <c r="L13" s="25">
        <f t="shared" si="4"/>
        <v>2032</v>
      </c>
      <c r="M13" s="25">
        <f t="shared" si="4"/>
        <v>2033</v>
      </c>
      <c r="N13" s="25">
        <f t="shared" si="4"/>
        <v>2034</v>
      </c>
      <c r="O13" s="25">
        <f t="shared" si="4"/>
        <v>2035</v>
      </c>
      <c r="P13" s="25">
        <f t="shared" si="4"/>
        <v>2036</v>
      </c>
      <c r="Q13" s="25">
        <f t="shared" si="4"/>
        <v>2037</v>
      </c>
      <c r="R13" s="25">
        <f t="shared" si="4"/>
        <v>2038</v>
      </c>
      <c r="S13" s="25">
        <f t="shared" si="4"/>
        <v>2039</v>
      </c>
      <c r="T13" s="25">
        <f t="shared" si="4"/>
        <v>2040</v>
      </c>
      <c r="U13" s="25">
        <f t="shared" si="4"/>
        <v>2041</v>
      </c>
      <c r="V13" s="25">
        <f t="shared" si="4"/>
        <v>2042</v>
      </c>
      <c r="W13" s="25">
        <f t="shared" si="4"/>
        <v>2043</v>
      </c>
      <c r="X13" s="25">
        <f t="shared" si="4"/>
        <v>2044</v>
      </c>
      <c r="Y13" s="25">
        <f t="shared" si="4"/>
        <v>2045</v>
      </c>
      <c r="Z13" s="25">
        <f t="shared" si="4"/>
        <v>2046</v>
      </c>
      <c r="AA13" s="25">
        <f t="shared" si="4"/>
        <v>2047</v>
      </c>
      <c r="AB13" s="25">
        <f t="shared" si="4"/>
        <v>2048</v>
      </c>
      <c r="AC13" s="25">
        <f t="shared" si="4"/>
        <v>2049</v>
      </c>
      <c r="AD13" s="25">
        <f t="shared" si="4"/>
        <v>2050</v>
      </c>
      <c r="AE13" s="25">
        <f t="shared" si="4"/>
        <v>2051</v>
      </c>
      <c r="AF13" s="25">
        <f t="shared" si="4"/>
        <v>2052</v>
      </c>
      <c r="AG13" s="25">
        <f t="shared" si="4"/>
        <v>2053</v>
      </c>
      <c r="AH13" s="25">
        <f t="shared" si="4"/>
        <v>2054</v>
      </c>
      <c r="AI13" s="25">
        <f t="shared" si="4"/>
        <v>2055</v>
      </c>
      <c r="AJ13" s="25">
        <f t="shared" si="4"/>
        <v>2056</v>
      </c>
      <c r="AK13" s="25">
        <f t="shared" si="4"/>
        <v>2057</v>
      </c>
      <c r="AL13" s="25">
        <f t="shared" si="4"/>
        <v>2058</v>
      </c>
      <c r="AM13" s="25">
        <f t="shared" si="4"/>
        <v>2059</v>
      </c>
      <c r="AN13" s="25">
        <f t="shared" si="4"/>
        <v>2060</v>
      </c>
      <c r="AO13" s="25">
        <f t="shared" si="4"/>
        <v>2061</v>
      </c>
      <c r="AP13" s="25">
        <f t="shared" si="4"/>
        <v>2062</v>
      </c>
      <c r="AQ13" s="25">
        <f t="shared" si="4"/>
        <v>2063</v>
      </c>
      <c r="AR13" s="25">
        <f t="shared" si="4"/>
        <v>2064</v>
      </c>
      <c r="AS13" s="25">
        <f t="shared" ref="AS13" si="5">AR13+1</f>
        <v>2065</v>
      </c>
      <c r="AT13" s="25">
        <f t="shared" ref="AT13" si="6">AS13+1</f>
        <v>2066</v>
      </c>
    </row>
    <row r="14" spans="1:46">
      <c r="A14" s="10" t="s">
        <v>70</v>
      </c>
      <c r="B14" s="10" t="s">
        <v>15</v>
      </c>
      <c r="C14">
        <v>992</v>
      </c>
      <c r="D14" s="3">
        <f>C14*$B$12</f>
        <v>23808</v>
      </c>
      <c r="E14" s="3">
        <f>824*24*12</f>
        <v>237312</v>
      </c>
      <c r="F14" s="3">
        <f>824*24*12</f>
        <v>237312</v>
      </c>
      <c r="G14" s="3">
        <f>824*24*6+C14*24*6</f>
        <v>261504</v>
      </c>
      <c r="H14" s="3">
        <f>C14*24*12*Makro!AD18+C14*24*12</f>
        <v>299409.408</v>
      </c>
      <c r="I14" s="3">
        <f>H14*Makro!AE$18+H14</f>
        <v>312446.88549594878</v>
      </c>
      <c r="J14" s="3">
        <f>I14*Makro!AF$18+I14</f>
        <v>325971.00031881186</v>
      </c>
      <c r="K14" s="3">
        <f>J14*Makro!AG$18+J14</f>
        <v>339996.85678443062</v>
      </c>
      <c r="L14" s="3">
        <f>K14*Makro!AH$18+K14</f>
        <v>354539.93596690823</v>
      </c>
      <c r="M14" s="3">
        <f>L14*Makro!AI$18+L14</f>
        <v>369616.10320081812</v>
      </c>
      <c r="N14" s="3">
        <f>M14*Makro!AJ$18+M14</f>
        <v>385241.6157220102</v>
      </c>
      <c r="O14" s="3">
        <f>N14*Makro!AK$18+N14</f>
        <v>401433.13045023737</v>
      </c>
      <c r="P14" s="3">
        <f>O14*Makro!AL$18+O14</f>
        <v>418207.71191689471</v>
      </c>
      <c r="Q14" s="3">
        <f>P14*Makro!AM$18+P14</f>
        <v>435582.84034123714</v>
      </c>
      <c r="R14" s="3">
        <f>Q14*Makro!AN$18+Q14</f>
        <v>453576.4198585113</v>
      </c>
      <c r="S14" s="3">
        <f>R14*Makro!AO$18+R14</f>
        <v>472206.78690351144</v>
      </c>
      <c r="T14" s="3">
        <f>S14*Makro!AP$18+S14</f>
        <v>491492.7187531449</v>
      </c>
      <c r="U14" s="3">
        <f>T14*Makro!AQ$18+T14</f>
        <v>511566.32917416812</v>
      </c>
      <c r="V14" s="3">
        <f>U14*Makro!AR$18+U14</f>
        <v>532449.24577324197</v>
      </c>
      <c r="W14" s="3">
        <f>V14*Makro!AS$18+V14</f>
        <v>554110.22914469335</v>
      </c>
      <c r="X14" s="3">
        <f>W14*Makro!AT$18+W14</f>
        <v>576577.34973350726</v>
      </c>
      <c r="Y14" s="3">
        <f>X14*Makro!AU$18+X14</f>
        <v>599871.90254922549</v>
      </c>
      <c r="Z14" s="3">
        <f>Y14*Makro!AV$18+Y14</f>
        <v>624025.71280794591</v>
      </c>
      <c r="AA14" s="3">
        <f>Z14*Makro!AW$18+Z14</f>
        <v>649069.57826875662</v>
      </c>
      <c r="AB14" s="3">
        <f>AA14*Makro!AX$18+AA14</f>
        <v>675025.61278883717</v>
      </c>
      <c r="AC14" s="3">
        <f>AB14*Makro!AY$18+AB14</f>
        <v>701804.22925863601</v>
      </c>
      <c r="AD14" s="3">
        <f>AC14*Makro!AZ$18+AC14</f>
        <v>729415.78043407761</v>
      </c>
      <c r="AE14" s="3">
        <f>AD14*Makro!BA$18+AD14</f>
        <v>757875.08226505562</v>
      </c>
      <c r="AF14" s="3">
        <f>AE14*Makro!BB$18+AE14</f>
        <v>787189.43896285631</v>
      </c>
      <c r="AG14" s="3">
        <f>AF14*Makro!BC$18+AF14</f>
        <v>817370.11069512507</v>
      </c>
      <c r="AH14" s="3">
        <f>AG14*Makro!BD$18+AG14</f>
        <v>848433.02832254046</v>
      </c>
      <c r="AI14" s="3">
        <f>AH14*Makro!BE$18+AH14</f>
        <v>880392.52963828435</v>
      </c>
      <c r="AJ14" s="3">
        <f>AI14*Makro!BF$18+AI14</f>
        <v>913259.40791255049</v>
      </c>
      <c r="AK14" s="3">
        <f>AJ14*Makro!BG$18+AJ14</f>
        <v>947042.39543828426</v>
      </c>
      <c r="AL14" s="3">
        <f>AK14*Makro!BH$18+AK14</f>
        <v>981749.04765848385</v>
      </c>
      <c r="AM14" s="3">
        <f>AL14*Makro!BI$18+AL14</f>
        <v>1017381.5856613949</v>
      </c>
      <c r="AN14" s="3">
        <f>AM14*Makro!BJ$18+AM14</f>
        <v>1053954.7285622982</v>
      </c>
      <c r="AO14" s="3">
        <f>AN14*Makro!BK$18+AN14</f>
        <v>1091469.5543828311</v>
      </c>
      <c r="AP14" s="3">
        <f>AO14*Makro!BL$18+AO14</f>
        <v>1129937.6091347106</v>
      </c>
      <c r="AQ14" s="3">
        <f>AP14*Makro!BM$18+AP14</f>
        <v>1169366.7040171346</v>
      </c>
      <c r="AR14" s="3">
        <f>AQ14*Makro!BN$18+AQ14</f>
        <v>1209758.6206881434</v>
      </c>
      <c r="AS14" s="3">
        <f>AR14*Makro!BO$18+AR14</f>
        <v>1251127.888401984</v>
      </c>
      <c r="AT14" s="3">
        <f>AS14*Makro!BP$18+AS14</f>
        <v>1293487.5963863244</v>
      </c>
    </row>
    <row r="15" spans="1:46">
      <c r="A15" s="10" t="s">
        <v>69</v>
      </c>
      <c r="B15" s="10" t="s">
        <v>15</v>
      </c>
      <c r="C15">
        <v>483</v>
      </c>
      <c r="D15" s="3">
        <f>C15*$B$12</f>
        <v>11592</v>
      </c>
      <c r="E15" s="3">
        <f>433*12*24</f>
        <v>124704</v>
      </c>
      <c r="F15" s="3">
        <f>E15</f>
        <v>124704</v>
      </c>
      <c r="G15" s="3">
        <f>433*24*6+483*24*6</f>
        <v>131904</v>
      </c>
      <c r="H15" s="3">
        <f>C15*24*12*Makro!AD12+C15*24*12</f>
        <v>142219.9296</v>
      </c>
      <c r="I15" s="3">
        <f>H15*Makro!AE$12+H15</f>
        <v>145064.32819200002</v>
      </c>
      <c r="J15" s="3">
        <f>I15*Makro!AF$12+I15</f>
        <v>147965.61475584001</v>
      </c>
      <c r="K15" s="3">
        <f>J15*Makro!AG$12+J15</f>
        <v>150924.92705095682</v>
      </c>
      <c r="L15" s="3">
        <f>K15*Makro!AH$12+K15</f>
        <v>153943.42559197595</v>
      </c>
      <c r="M15" s="3">
        <f>L15*Makro!AI$12+L15</f>
        <v>157022.29410381545</v>
      </c>
      <c r="N15" s="3">
        <f>M15*Makro!AJ$12+M15</f>
        <v>160162.73998589176</v>
      </c>
      <c r="O15" s="3">
        <f>N15*Makro!AK$12+N15</f>
        <v>163365.9947856096</v>
      </c>
      <c r="P15" s="3">
        <f>O15*Makro!AL$12+O15</f>
        <v>166633.31468132179</v>
      </c>
      <c r="Q15" s="3">
        <f>P15*Makro!AM$12+P15</f>
        <v>169965.98097494824</v>
      </c>
      <c r="R15" s="3">
        <f>Q15*Makro!AN$12+Q15</f>
        <v>173365.30059444721</v>
      </c>
      <c r="S15" s="3">
        <f>R15*Makro!AO$12+R15</f>
        <v>176832.60660633616</v>
      </c>
      <c r="T15" s="3">
        <f>S15*Makro!AP$12+S15</f>
        <v>180369.2587384629</v>
      </c>
      <c r="U15" s="3">
        <f>T15*Makro!AQ$12+T15</f>
        <v>183976.64391323217</v>
      </c>
      <c r="V15" s="3">
        <f>U15*Makro!AR$12+U15</f>
        <v>187656.17679149681</v>
      </c>
      <c r="W15" s="3">
        <f>V15*Makro!AS$12+V15</f>
        <v>191409.30032732675</v>
      </c>
      <c r="X15" s="3">
        <f>W15*Makro!AT$12+W15</f>
        <v>195237.4863338733</v>
      </c>
      <c r="Y15" s="3">
        <f>X15*Makro!AU$12+X15</f>
        <v>199142.23606055076</v>
      </c>
      <c r="Z15" s="3">
        <f>Y15*Makro!AV$12+Y15</f>
        <v>203125.08078176176</v>
      </c>
      <c r="AA15" s="3">
        <f>Z15*Makro!AW$12+Z15</f>
        <v>207187.582397397</v>
      </c>
      <c r="AB15" s="3">
        <f>AA15*Makro!AX$12+AA15</f>
        <v>211331.33404534493</v>
      </c>
      <c r="AC15" s="3">
        <f>AB15*Makro!AY$12+AB15</f>
        <v>215557.96072625183</v>
      </c>
      <c r="AD15" s="3">
        <f>AC15*Makro!AZ$12+AC15</f>
        <v>219869.11994077687</v>
      </c>
      <c r="AE15" s="3">
        <f>AD15*Makro!BA$12+AD15</f>
        <v>224266.50233959241</v>
      </c>
      <c r="AF15" s="3">
        <f>AE15*Makro!BB$12+AE15</f>
        <v>228751.83238638425</v>
      </c>
      <c r="AG15" s="3">
        <f>AF15*Makro!BC$12+AF15</f>
        <v>233326.86903411194</v>
      </c>
      <c r="AH15" s="3">
        <f>AG15*Makro!BD$12+AG15</f>
        <v>237993.40641479418</v>
      </c>
      <c r="AI15" s="3">
        <f>AH15*Makro!BE$12+AH15</f>
        <v>242753.27454309005</v>
      </c>
      <c r="AJ15" s="3">
        <f>AI15*Makro!BF$12+AI15</f>
        <v>247608.34003395186</v>
      </c>
      <c r="AK15" s="3">
        <f>AJ15*Makro!BG$12+AJ15</f>
        <v>252560.50683463088</v>
      </c>
      <c r="AL15" s="3">
        <f>AK15*Makro!BH$12+AK15</f>
        <v>257611.71697132351</v>
      </c>
      <c r="AM15" s="3">
        <f>AL15*Makro!BI$12+AL15</f>
        <v>262763.95131074998</v>
      </c>
      <c r="AN15" s="3">
        <f>AM15*Makro!BJ$12+AM15</f>
        <v>268019.230336965</v>
      </c>
      <c r="AO15" s="3">
        <f>AN15*Makro!BK$12+AN15</f>
        <v>273379.61494370428</v>
      </c>
      <c r="AP15" s="3">
        <f>AO15*Makro!BL$12+AO15</f>
        <v>278847.20724257838</v>
      </c>
      <c r="AQ15" s="3">
        <f>AP15*Makro!BM$12+AP15</f>
        <v>284424.15138742997</v>
      </c>
      <c r="AR15" s="3">
        <f>AQ15*Makro!BN$12+AQ15</f>
        <v>290112.63441517856</v>
      </c>
      <c r="AS15" s="3">
        <f>AR15*Makro!BO$12+AR15</f>
        <v>295914.88710348215</v>
      </c>
      <c r="AT15" s="3">
        <f>AS15*Makro!BP$12+AS15</f>
        <v>301833.18484555179</v>
      </c>
    </row>
    <row r="16" spans="1:46">
      <c r="A16" s="16" t="s">
        <v>16</v>
      </c>
      <c r="B16" s="16"/>
      <c r="C16" s="19">
        <f>SUM(C14:C15)</f>
        <v>1475</v>
      </c>
      <c r="D16" s="19">
        <f>SUM(D14:D15)</f>
        <v>35400</v>
      </c>
      <c r="E16" s="19">
        <f t="shared" ref="E16:H16" si="7">SUM(E14:E15)</f>
        <v>362016</v>
      </c>
      <c r="F16" s="19">
        <f t="shared" ref="F16" si="8">SUM(F14:F15)</f>
        <v>362016</v>
      </c>
      <c r="G16" s="19">
        <f t="shared" si="7"/>
        <v>393408</v>
      </c>
      <c r="H16" s="19">
        <f t="shared" si="7"/>
        <v>441629.33759999997</v>
      </c>
      <c r="I16" s="19">
        <f t="shared" ref="I16:AT16" si="9">SUM(I14:I15)</f>
        <v>457511.21368794877</v>
      </c>
      <c r="J16" s="19">
        <f t="shared" si="9"/>
        <v>473936.6150746519</v>
      </c>
      <c r="K16" s="19">
        <f t="shared" si="9"/>
        <v>490921.78383538744</v>
      </c>
      <c r="L16" s="19">
        <f t="shared" si="9"/>
        <v>508483.36155888415</v>
      </c>
      <c r="M16" s="19">
        <f t="shared" si="9"/>
        <v>526638.39730463363</v>
      </c>
      <c r="N16" s="19">
        <f t="shared" si="9"/>
        <v>545404.355707902</v>
      </c>
      <c r="O16" s="19">
        <f t="shared" si="9"/>
        <v>564799.12523584696</v>
      </c>
      <c r="P16" s="19">
        <f t="shared" si="9"/>
        <v>584841.0265982165</v>
      </c>
      <c r="Q16" s="19">
        <f t="shared" si="9"/>
        <v>605548.82131618541</v>
      </c>
      <c r="R16" s="19">
        <f t="shared" si="9"/>
        <v>626941.72045295849</v>
      </c>
      <c r="S16" s="19">
        <f t="shared" si="9"/>
        <v>649039.39350984758</v>
      </c>
      <c r="T16" s="19">
        <f t="shared" si="9"/>
        <v>671861.97749160777</v>
      </c>
      <c r="U16" s="19">
        <f t="shared" si="9"/>
        <v>695542.97308740031</v>
      </c>
      <c r="V16" s="19">
        <f t="shared" si="9"/>
        <v>720105.42256473878</v>
      </c>
      <c r="W16" s="19">
        <f t="shared" si="9"/>
        <v>745519.52947202011</v>
      </c>
      <c r="X16" s="19">
        <f t="shared" si="9"/>
        <v>771814.83606738062</v>
      </c>
      <c r="Y16" s="19">
        <f t="shared" si="9"/>
        <v>799014.13860977627</v>
      </c>
      <c r="Z16" s="19">
        <f t="shared" si="9"/>
        <v>827150.7935897077</v>
      </c>
      <c r="AA16" s="19">
        <f t="shared" si="9"/>
        <v>856257.16066615365</v>
      </c>
      <c r="AB16" s="19">
        <f t="shared" si="9"/>
        <v>886356.94683418213</v>
      </c>
      <c r="AC16" s="19">
        <f t="shared" si="9"/>
        <v>917362.18998488784</v>
      </c>
      <c r="AD16" s="19">
        <f t="shared" si="9"/>
        <v>949284.90037485445</v>
      </c>
      <c r="AE16" s="19">
        <f t="shared" si="9"/>
        <v>982141.58460464806</v>
      </c>
      <c r="AF16" s="19">
        <f t="shared" si="9"/>
        <v>1015941.2713492406</v>
      </c>
      <c r="AG16" s="19">
        <f t="shared" si="9"/>
        <v>1050696.979729237</v>
      </c>
      <c r="AH16" s="19">
        <f t="shared" si="9"/>
        <v>1086426.4347373347</v>
      </c>
      <c r="AI16" s="19">
        <f t="shared" si="9"/>
        <v>1123145.8041813744</v>
      </c>
      <c r="AJ16" s="19">
        <f t="shared" si="9"/>
        <v>1160867.7479465024</v>
      </c>
      <c r="AK16" s="19">
        <f t="shared" si="9"/>
        <v>1199602.9022729152</v>
      </c>
      <c r="AL16" s="19">
        <f t="shared" si="9"/>
        <v>1239360.7646298073</v>
      </c>
      <c r="AM16" s="19">
        <f t="shared" si="9"/>
        <v>1280145.5369721449</v>
      </c>
      <c r="AN16" s="19">
        <f t="shared" si="9"/>
        <v>1321973.9588992633</v>
      </c>
      <c r="AO16" s="19">
        <f t="shared" si="9"/>
        <v>1364849.1693265354</v>
      </c>
      <c r="AP16" s="19">
        <f t="shared" si="9"/>
        <v>1408784.8163772891</v>
      </c>
      <c r="AQ16" s="19">
        <f t="shared" si="9"/>
        <v>1453790.8554045646</v>
      </c>
      <c r="AR16" s="19">
        <f t="shared" si="9"/>
        <v>1499871.255103322</v>
      </c>
      <c r="AS16" s="19">
        <f t="shared" si="9"/>
        <v>1547042.7755054662</v>
      </c>
      <c r="AT16" s="19">
        <f t="shared" si="9"/>
        <v>1595320.7812318762</v>
      </c>
    </row>
    <row r="17" spans="1:46">
      <c r="A17" s="10" t="s">
        <v>68</v>
      </c>
      <c r="B17" s="10" t="s">
        <v>17</v>
      </c>
      <c r="D17" s="3"/>
    </row>
    <row r="18" spans="1:46" ht="16" customHeight="1">
      <c r="A18" s="10" t="s">
        <v>18</v>
      </c>
      <c r="B18" s="10" t="s">
        <v>17</v>
      </c>
      <c r="D18" s="3">
        <f>C18*$B12</f>
        <v>0</v>
      </c>
      <c r="E18" s="3">
        <v>0</v>
      </c>
      <c r="F18" s="3">
        <v>0</v>
      </c>
      <c r="G18" s="3">
        <f>C18*24*6</f>
        <v>0</v>
      </c>
      <c r="H18" s="3">
        <f>G18*2*Makro!AD$12+G18*2</f>
        <v>0</v>
      </c>
      <c r="I18" s="3">
        <f>H18*Makro!AE$12+H18</f>
        <v>0</v>
      </c>
      <c r="J18" s="3">
        <f>I18*Makro!AF$12+I18</f>
        <v>0</v>
      </c>
      <c r="K18" s="3">
        <f>J18*Makro!AG$12+J18</f>
        <v>0</v>
      </c>
      <c r="L18" s="3">
        <f>K18*Makro!AH$12+K18</f>
        <v>0</v>
      </c>
      <c r="M18" s="3">
        <f>L18*Makro!AI$12+L18</f>
        <v>0</v>
      </c>
      <c r="N18" s="3">
        <f>M18*Makro!AJ$12+M18</f>
        <v>0</v>
      </c>
      <c r="O18" s="3">
        <f>N18*Makro!AK$12+N18</f>
        <v>0</v>
      </c>
      <c r="P18" s="3">
        <f>O18*Makro!AL$12+O18</f>
        <v>0</v>
      </c>
      <c r="Q18" s="3">
        <f>P18*Makro!AM$12+P18</f>
        <v>0</v>
      </c>
      <c r="R18" s="3">
        <f>Q18*Makro!AN$12+Q18</f>
        <v>0</v>
      </c>
      <c r="S18" s="3">
        <f>R18*Makro!AO$12+R18</f>
        <v>0</v>
      </c>
      <c r="T18" s="3">
        <f>S18*Makro!AP$12+S18</f>
        <v>0</v>
      </c>
      <c r="U18" s="3">
        <f>T18*Makro!AQ$12+T18</f>
        <v>0</v>
      </c>
      <c r="V18" s="3">
        <f>U18*Makro!AR$12+U18</f>
        <v>0</v>
      </c>
      <c r="W18" s="3">
        <f>V18*Makro!AS$12+V18</f>
        <v>0</v>
      </c>
      <c r="X18" s="3">
        <f>W18*Makro!AT$12+W18</f>
        <v>0</v>
      </c>
      <c r="Y18" s="3">
        <f>X18*Makro!AU$12+X18</f>
        <v>0</v>
      </c>
      <c r="Z18" s="3">
        <f>Y18*Makro!AV$12+Y18</f>
        <v>0</v>
      </c>
      <c r="AA18" s="3">
        <f>Z18*Makro!AW$12+Z18</f>
        <v>0</v>
      </c>
      <c r="AB18" s="3">
        <f>AA18*Makro!AX$12+AA18</f>
        <v>0</v>
      </c>
      <c r="AC18" s="3">
        <f>AB18*Makro!AY$12+AB18</f>
        <v>0</v>
      </c>
      <c r="AD18" s="3">
        <f>AC18*Makro!AZ$12+AC18</f>
        <v>0</v>
      </c>
      <c r="AE18" s="3">
        <f>AD18*Makro!BA$12+AD18</f>
        <v>0</v>
      </c>
      <c r="AF18" s="3">
        <f>AE18*Makro!BB$12+AE18</f>
        <v>0</v>
      </c>
      <c r="AG18" s="3">
        <f>AF18*Makro!BC$12+AF18</f>
        <v>0</v>
      </c>
      <c r="AH18" s="3">
        <f>AG18*Makro!BD$12+AG18</f>
        <v>0</v>
      </c>
      <c r="AI18" s="3">
        <f>AH18*Makro!BE$12+AH18</f>
        <v>0</v>
      </c>
      <c r="AJ18" s="3">
        <f>AI18*Makro!BF$12+AI18</f>
        <v>0</v>
      </c>
      <c r="AK18" s="3">
        <f>AJ18*Makro!BG$12+AJ18</f>
        <v>0</v>
      </c>
      <c r="AL18" s="3">
        <f>AK18*Makro!BH$12+AK18</f>
        <v>0</v>
      </c>
      <c r="AM18" s="3">
        <f>AL18*Makro!BI$12+AL18</f>
        <v>0</v>
      </c>
      <c r="AN18" s="3">
        <f>AM18*Makro!BJ$12+AM18</f>
        <v>0</v>
      </c>
      <c r="AO18" s="3">
        <f>AN18*Makro!BK$12+AN18</f>
        <v>0</v>
      </c>
      <c r="AP18" s="3">
        <f>AO18*Makro!BL$12+AO18</f>
        <v>0</v>
      </c>
      <c r="AQ18" s="3">
        <f>AP18*Makro!BM$12+AP18</f>
        <v>0</v>
      </c>
      <c r="AR18" s="3">
        <f>AQ18*Makro!BN$12+AQ18</f>
        <v>0</v>
      </c>
      <c r="AS18" s="3">
        <f>AR18*Makro!BO$12+AR18</f>
        <v>0</v>
      </c>
      <c r="AT18" s="3">
        <f>AS18*Makro!BP$12+AS18</f>
        <v>0</v>
      </c>
    </row>
    <row r="19" spans="1:46">
      <c r="A19" s="16" t="s">
        <v>19</v>
      </c>
      <c r="B19" s="16"/>
      <c r="C19" s="17"/>
      <c r="D19" s="18">
        <f>SUM(D17:D18)</f>
        <v>0</v>
      </c>
      <c r="E19" s="18">
        <f t="shared" ref="E19:AR19" si="10">SUM(E17:E18)</f>
        <v>0</v>
      </c>
      <c r="F19" s="18">
        <f t="shared" ref="F19" si="11">SUM(F17:F18)</f>
        <v>0</v>
      </c>
      <c r="G19" s="18">
        <f t="shared" si="10"/>
        <v>0</v>
      </c>
      <c r="H19" s="18">
        <f t="shared" si="10"/>
        <v>0</v>
      </c>
      <c r="I19" s="18">
        <f t="shared" si="10"/>
        <v>0</v>
      </c>
      <c r="J19" s="18">
        <f t="shared" si="10"/>
        <v>0</v>
      </c>
      <c r="K19" s="18">
        <f t="shared" si="10"/>
        <v>0</v>
      </c>
      <c r="L19" s="18">
        <f t="shared" si="10"/>
        <v>0</v>
      </c>
      <c r="M19" s="18">
        <f t="shared" si="10"/>
        <v>0</v>
      </c>
      <c r="N19" s="18">
        <f t="shared" si="10"/>
        <v>0</v>
      </c>
      <c r="O19" s="18">
        <f t="shared" si="10"/>
        <v>0</v>
      </c>
      <c r="P19" s="18">
        <f t="shared" si="10"/>
        <v>0</v>
      </c>
      <c r="Q19" s="18">
        <f t="shared" si="10"/>
        <v>0</v>
      </c>
      <c r="R19" s="18">
        <f t="shared" si="10"/>
        <v>0</v>
      </c>
      <c r="S19" s="18">
        <f t="shared" si="10"/>
        <v>0</v>
      </c>
      <c r="T19" s="18">
        <f t="shared" si="10"/>
        <v>0</v>
      </c>
      <c r="U19" s="18">
        <f t="shared" si="10"/>
        <v>0</v>
      </c>
      <c r="V19" s="18">
        <f t="shared" si="10"/>
        <v>0</v>
      </c>
      <c r="W19" s="18">
        <f t="shared" si="10"/>
        <v>0</v>
      </c>
      <c r="X19" s="18">
        <f t="shared" si="10"/>
        <v>0</v>
      </c>
      <c r="Y19" s="18">
        <f t="shared" si="10"/>
        <v>0</v>
      </c>
      <c r="Z19" s="18">
        <f t="shared" si="10"/>
        <v>0</v>
      </c>
      <c r="AA19" s="18">
        <f t="shared" si="10"/>
        <v>0</v>
      </c>
      <c r="AB19" s="18">
        <f t="shared" si="10"/>
        <v>0</v>
      </c>
      <c r="AC19" s="18">
        <f t="shared" si="10"/>
        <v>0</v>
      </c>
      <c r="AD19" s="18">
        <f t="shared" si="10"/>
        <v>0</v>
      </c>
      <c r="AE19" s="18">
        <f t="shared" si="10"/>
        <v>0</v>
      </c>
      <c r="AF19" s="18">
        <f t="shared" si="10"/>
        <v>0</v>
      </c>
      <c r="AG19" s="18">
        <f t="shared" si="10"/>
        <v>0</v>
      </c>
      <c r="AH19" s="18">
        <f t="shared" si="10"/>
        <v>0</v>
      </c>
      <c r="AI19" s="18">
        <f t="shared" si="10"/>
        <v>0</v>
      </c>
      <c r="AJ19" s="18">
        <f t="shared" si="10"/>
        <v>0</v>
      </c>
      <c r="AK19" s="18">
        <f t="shared" si="10"/>
        <v>0</v>
      </c>
      <c r="AL19" s="18">
        <f t="shared" si="10"/>
        <v>0</v>
      </c>
      <c r="AM19" s="18">
        <f t="shared" si="10"/>
        <v>0</v>
      </c>
      <c r="AN19" s="18">
        <f t="shared" si="10"/>
        <v>0</v>
      </c>
      <c r="AO19" s="18">
        <f t="shared" si="10"/>
        <v>0</v>
      </c>
      <c r="AP19" s="18">
        <f t="shared" si="10"/>
        <v>0</v>
      </c>
      <c r="AQ19" s="18">
        <f t="shared" si="10"/>
        <v>0</v>
      </c>
      <c r="AR19" s="18">
        <f t="shared" si="10"/>
        <v>0</v>
      </c>
      <c r="AS19" s="18">
        <f t="shared" ref="AS19:AT19" si="12">SUM(AS17:AS18)</f>
        <v>0</v>
      </c>
      <c r="AT19" s="18">
        <f t="shared" si="12"/>
        <v>0</v>
      </c>
    </row>
    <row r="20" spans="1:46">
      <c r="A20" s="13" t="s">
        <v>20</v>
      </c>
      <c r="B20" s="13"/>
      <c r="C20" s="14"/>
      <c r="D20" s="15">
        <f>D16+D19</f>
        <v>35400</v>
      </c>
      <c r="E20" s="15">
        <f t="shared" ref="E20:AR20" si="13">E16+E19</f>
        <v>362016</v>
      </c>
      <c r="F20" s="15">
        <f t="shared" ref="F20" si="14">F16+F19</f>
        <v>362016</v>
      </c>
      <c r="G20" s="15">
        <f t="shared" si="13"/>
        <v>393408</v>
      </c>
      <c r="H20" s="15">
        <f t="shared" si="13"/>
        <v>441629.33759999997</v>
      </c>
      <c r="I20" s="15">
        <f t="shared" si="13"/>
        <v>457511.21368794877</v>
      </c>
      <c r="J20" s="15">
        <f t="shared" si="13"/>
        <v>473936.6150746519</v>
      </c>
      <c r="K20" s="15">
        <f t="shared" si="13"/>
        <v>490921.78383538744</v>
      </c>
      <c r="L20" s="15">
        <f t="shared" si="13"/>
        <v>508483.36155888415</v>
      </c>
      <c r="M20" s="15">
        <f t="shared" si="13"/>
        <v>526638.39730463363</v>
      </c>
      <c r="N20" s="15">
        <f t="shared" si="13"/>
        <v>545404.355707902</v>
      </c>
      <c r="O20" s="15">
        <f t="shared" si="13"/>
        <v>564799.12523584696</v>
      </c>
      <c r="P20" s="15">
        <f t="shared" si="13"/>
        <v>584841.0265982165</v>
      </c>
      <c r="Q20" s="15">
        <f t="shared" si="13"/>
        <v>605548.82131618541</v>
      </c>
      <c r="R20" s="15">
        <f t="shared" si="13"/>
        <v>626941.72045295849</v>
      </c>
      <c r="S20" s="15">
        <f t="shared" si="13"/>
        <v>649039.39350984758</v>
      </c>
      <c r="T20" s="15">
        <f t="shared" si="13"/>
        <v>671861.97749160777</v>
      </c>
      <c r="U20" s="15">
        <f t="shared" si="13"/>
        <v>695542.97308740031</v>
      </c>
      <c r="V20" s="15">
        <f t="shared" si="13"/>
        <v>720105.42256473878</v>
      </c>
      <c r="W20" s="15">
        <f t="shared" si="13"/>
        <v>745519.52947202011</v>
      </c>
      <c r="X20" s="15">
        <f t="shared" si="13"/>
        <v>771814.83606738062</v>
      </c>
      <c r="Y20" s="15">
        <f t="shared" si="13"/>
        <v>799014.13860977627</v>
      </c>
      <c r="Z20" s="15">
        <f t="shared" si="13"/>
        <v>827150.7935897077</v>
      </c>
      <c r="AA20" s="15">
        <f t="shared" si="13"/>
        <v>856257.16066615365</v>
      </c>
      <c r="AB20" s="15">
        <f t="shared" si="13"/>
        <v>886356.94683418213</v>
      </c>
      <c r="AC20" s="15">
        <f t="shared" si="13"/>
        <v>917362.18998488784</v>
      </c>
      <c r="AD20" s="15">
        <f t="shared" si="13"/>
        <v>949284.90037485445</v>
      </c>
      <c r="AE20" s="15">
        <f t="shared" si="13"/>
        <v>982141.58460464806</v>
      </c>
      <c r="AF20" s="15">
        <f t="shared" si="13"/>
        <v>1015941.2713492406</v>
      </c>
      <c r="AG20" s="15">
        <f t="shared" si="13"/>
        <v>1050696.979729237</v>
      </c>
      <c r="AH20" s="15">
        <f t="shared" si="13"/>
        <v>1086426.4347373347</v>
      </c>
      <c r="AI20" s="15">
        <f t="shared" si="13"/>
        <v>1123145.8041813744</v>
      </c>
      <c r="AJ20" s="15">
        <f t="shared" si="13"/>
        <v>1160867.7479465024</v>
      </c>
      <c r="AK20" s="15">
        <f t="shared" si="13"/>
        <v>1199602.9022729152</v>
      </c>
      <c r="AL20" s="15">
        <f t="shared" si="13"/>
        <v>1239360.7646298073</v>
      </c>
      <c r="AM20" s="15">
        <f t="shared" si="13"/>
        <v>1280145.5369721449</v>
      </c>
      <c r="AN20" s="15">
        <f t="shared" si="13"/>
        <v>1321973.9588992633</v>
      </c>
      <c r="AO20" s="15">
        <f t="shared" si="13"/>
        <v>1364849.1693265354</v>
      </c>
      <c r="AP20" s="15">
        <f t="shared" si="13"/>
        <v>1408784.8163772891</v>
      </c>
      <c r="AQ20" s="15">
        <f t="shared" si="13"/>
        <v>1453790.8554045646</v>
      </c>
      <c r="AR20" s="15">
        <f t="shared" si="13"/>
        <v>1499871.255103322</v>
      </c>
      <c r="AS20" s="15">
        <f t="shared" ref="AS20:AT20" si="15">AS16+AS19</f>
        <v>1547042.7755054662</v>
      </c>
      <c r="AT20" s="15">
        <f t="shared" si="15"/>
        <v>1595320.7812318762</v>
      </c>
    </row>
    <row r="21" spans="1:46">
      <c r="A21" s="9" t="s">
        <v>21</v>
      </c>
      <c r="B21" s="9"/>
      <c r="D21" s="3"/>
    </row>
    <row r="22" spans="1:46">
      <c r="A22" s="5" t="s">
        <v>22</v>
      </c>
      <c r="B22" s="5"/>
      <c r="C22" s="7"/>
      <c r="D22" s="3"/>
    </row>
    <row r="23" spans="1:46">
      <c r="A23" s="10" t="s">
        <v>23</v>
      </c>
      <c r="B23" s="10" t="s">
        <v>15</v>
      </c>
      <c r="C23" s="22">
        <f>D23/24</f>
        <v>11</v>
      </c>
      <c r="D23" s="3">
        <v>264</v>
      </c>
      <c r="E23" s="3">
        <f>D23*12</f>
        <v>3168</v>
      </c>
      <c r="F23" s="3">
        <f>(E23*Makro!AB$12+E23)</f>
        <v>3270.0095999999999</v>
      </c>
      <c r="G23" s="3">
        <f>(F23*Makro!AC$12+F23)</f>
        <v>3344.5658188799998</v>
      </c>
      <c r="H23" s="3">
        <f>(G23*Makro!AD$12+G23)</f>
        <v>3419.4840932229117</v>
      </c>
      <c r="I23" s="3">
        <f>(H23*Makro!AE$12+H23)</f>
        <v>3487.8737750873702</v>
      </c>
      <c r="J23" s="3">
        <f>(I23*Makro!AF$12+I23)</f>
        <v>3557.6312505891174</v>
      </c>
      <c r="K23" s="3">
        <f>(J23*Makro!AG$12+J23)</f>
        <v>3628.7838756008996</v>
      </c>
      <c r="L23" s="3">
        <f>(K23*Makro!AH$12+K23)</f>
        <v>3701.3595531129176</v>
      </c>
      <c r="M23" s="3">
        <f>(L23*Makro!AI$12+L23)</f>
        <v>3775.3867441751759</v>
      </c>
      <c r="N23" s="3">
        <f>(M23*Makro!AJ$12+M23)</f>
        <v>3850.8944790586793</v>
      </c>
      <c r="O23" s="3">
        <f>(N23*Makro!AK$12+N23)</f>
        <v>3927.912368639853</v>
      </c>
      <c r="P23" s="3">
        <f>(O23*Makro!AL$12+O23)</f>
        <v>4006.4706160126502</v>
      </c>
      <c r="Q23" s="3">
        <f>(P23*Makro!AM$12+P23)</f>
        <v>4086.6000283329031</v>
      </c>
      <c r="R23" s="3">
        <f>(Q23*Makro!AN$12+Q23)</f>
        <v>4168.332028899561</v>
      </c>
      <c r="S23" s="3">
        <f>(R23*Makro!AO$12+R23)</f>
        <v>4251.6986694775524</v>
      </c>
      <c r="T23" s="3">
        <f>(S23*Makro!AP$12+S23)</f>
        <v>4336.7326428671031</v>
      </c>
      <c r="U23" s="3">
        <f>(T23*Makro!AQ$12+T23)</f>
        <v>4423.4672957244447</v>
      </c>
      <c r="V23" s="3">
        <f>(U23*Makro!AR$12+U23)</f>
        <v>4511.9366416389339</v>
      </c>
      <c r="W23" s="3">
        <f>(V23*Makro!AS$12+V23)</f>
        <v>4602.1753744717125</v>
      </c>
      <c r="X23" s="3">
        <f>(W23*Makro!AT$12+W23)</f>
        <v>4694.2188819611465</v>
      </c>
      <c r="Y23" s="3">
        <f>(X23*Makro!AU$12+X23)</f>
        <v>4788.1032596003697</v>
      </c>
      <c r="Z23" s="3">
        <f>(Y23*Makro!AV$12+Y23)</f>
        <v>4883.8653247923767</v>
      </c>
      <c r="AA23" s="3">
        <f>(Z23*Makro!AW$12+Z23)</f>
        <v>4981.5426312882246</v>
      </c>
      <c r="AB23" s="3">
        <f>(AA23*Makro!AX$12+AA23)</f>
        <v>5081.173483913989</v>
      </c>
      <c r="AC23" s="3">
        <f>(AB23*Makro!AY$12+AB23)</f>
        <v>5182.7969535922684</v>
      </c>
      <c r="AD23" s="3">
        <f>(AC23*Makro!AZ$12+AC23)</f>
        <v>5286.4528926641142</v>
      </c>
      <c r="AE23" s="3">
        <f>(AD23*Makro!BA$12+AD23)</f>
        <v>5392.1819505173962</v>
      </c>
      <c r="AF23" s="3">
        <f>(AE23*Makro!BB$12+AE23)</f>
        <v>5500.0255895277442</v>
      </c>
      <c r="AG23" s="3">
        <f>(AF23*Makro!BC$12+AF23)</f>
        <v>5610.026101318299</v>
      </c>
      <c r="AH23" s="3">
        <f>(AG23*Makro!BD$12+AG23)</f>
        <v>5722.2266233446653</v>
      </c>
      <c r="AI23" s="3">
        <f>(AH23*Makro!BE$12+AH23)</f>
        <v>5836.6711558115585</v>
      </c>
      <c r="AJ23" s="3">
        <f>(AI23*Makro!BF$12+AI23)</f>
        <v>5953.4045789277898</v>
      </c>
      <c r="AK23" s="3">
        <f>(AJ23*Makro!BG$12+AJ23)</f>
        <v>6072.4726705063458</v>
      </c>
      <c r="AL23" s="3">
        <f>(AK23*Makro!BH$12+AK23)</f>
        <v>6193.9221239164726</v>
      </c>
      <c r="AM23" s="3">
        <f>(AL23*Makro!BI$12+AL23)</f>
        <v>6317.8005663948024</v>
      </c>
      <c r="AN23" s="3">
        <f>(AM23*Makro!BJ$12+AM23)</f>
        <v>6444.1565777226988</v>
      </c>
      <c r="AO23" s="3">
        <f>(AN23*Makro!BK$12+AN23)</f>
        <v>6573.0397092771527</v>
      </c>
      <c r="AP23" s="3">
        <f>(AO23*Makro!BL$12+AO23)</f>
        <v>6704.5005034626956</v>
      </c>
      <c r="AQ23" s="3">
        <f>(AP23*Makro!BM$12+AP23)</f>
        <v>6838.5905135319499</v>
      </c>
      <c r="AR23" s="3">
        <f>(AQ23*Makro!BN$12+AQ23)</f>
        <v>6975.3623238025893</v>
      </c>
      <c r="AS23" s="3">
        <f>(AR23*Makro!BO$12+AR23)</f>
        <v>7114.8695702786408</v>
      </c>
      <c r="AT23" s="3">
        <f>(AS23*Makro!BP$12+AS23)</f>
        <v>7257.1669616842137</v>
      </c>
    </row>
    <row r="24" spans="1:46">
      <c r="A24" s="10" t="s">
        <v>73</v>
      </c>
      <c r="B24" s="10" t="s">
        <v>15</v>
      </c>
      <c r="C24" s="22">
        <f>D24/24</f>
        <v>30.625</v>
      </c>
      <c r="D24" s="3">
        <v>735</v>
      </c>
      <c r="E24" s="3">
        <f t="shared" ref="E24:E25" si="16">D24*12</f>
        <v>8820</v>
      </c>
      <c r="F24" s="3">
        <f>(E24*Makro!AB$12+E24)</f>
        <v>9104.0040000000008</v>
      </c>
      <c r="G24" s="3">
        <f>(F24*Makro!AC$12+F24)</f>
        <v>9311.5752912000007</v>
      </c>
      <c r="H24" s="3">
        <f>(G24*Makro!AD$12+G24)</f>
        <v>9520.1545777228803</v>
      </c>
      <c r="I24" s="3">
        <f>(H24*Makro!AE$12+H24)</f>
        <v>9710.5576692773375</v>
      </c>
      <c r="J24" s="3">
        <f>(I24*Makro!AF$12+I24)</f>
        <v>9904.7688226628834</v>
      </c>
      <c r="K24" s="3">
        <f>(J24*Makro!AG$12+J24)</f>
        <v>10102.86419911614</v>
      </c>
      <c r="L24" s="3">
        <f>(K24*Makro!AH$12+K24)</f>
        <v>10304.921483098464</v>
      </c>
      <c r="M24" s="3">
        <f>(L24*Makro!AI$12+L24)</f>
        <v>10511.019912760434</v>
      </c>
      <c r="N24" s="3">
        <f>(M24*Makro!AJ$12+M24)</f>
        <v>10721.240311015643</v>
      </c>
      <c r="O24" s="3">
        <f>(N24*Makro!AK$12+N24)</f>
        <v>10935.665117235956</v>
      </c>
      <c r="P24" s="3">
        <f>(O24*Makro!AL$12+O24)</f>
        <v>11154.378419580675</v>
      </c>
      <c r="Q24" s="3">
        <f>(P24*Makro!AM$12+P24)</f>
        <v>11377.465987972288</v>
      </c>
      <c r="R24" s="3">
        <f>(Q24*Makro!AN$12+Q24)</f>
        <v>11605.015307731734</v>
      </c>
      <c r="S24" s="3">
        <f>(R24*Makro!AO$12+R24)</f>
        <v>11837.115613886368</v>
      </c>
      <c r="T24" s="3">
        <f>(S24*Makro!AP$12+S24)</f>
        <v>12073.857926164095</v>
      </c>
      <c r="U24" s="3">
        <f>(T24*Makro!AQ$12+T24)</f>
        <v>12315.335084687376</v>
      </c>
      <c r="V24" s="3">
        <f>(U24*Makro!AR$12+U24)</f>
        <v>12561.641786381124</v>
      </c>
      <c r="W24" s="3">
        <f>(V24*Makro!AS$12+V24)</f>
        <v>12812.874622108746</v>
      </c>
      <c r="X24" s="3">
        <f>(W24*Makro!AT$12+W24)</f>
        <v>13069.132114550921</v>
      </c>
      <c r="Y24" s="3">
        <f>(X24*Makro!AU$12+X24)</f>
        <v>13330.51475684194</v>
      </c>
      <c r="Z24" s="3">
        <f>(Y24*Makro!AV$12+Y24)</f>
        <v>13597.125051978779</v>
      </c>
      <c r="AA24" s="3">
        <f>(Z24*Makro!AW$12+Z24)</f>
        <v>13869.067553018354</v>
      </c>
      <c r="AB24" s="3">
        <f>(AA24*Makro!AX$12+AA24)</f>
        <v>14146.448904078721</v>
      </c>
      <c r="AC24" s="3">
        <f>(AB24*Makro!AY$12+AB24)</f>
        <v>14429.377882160295</v>
      </c>
      <c r="AD24" s="3">
        <f>(AC24*Makro!AZ$12+AC24)</f>
        <v>14717.965439803502</v>
      </c>
      <c r="AE24" s="3">
        <f>(AD24*Makro!BA$12+AD24)</f>
        <v>15012.324748599573</v>
      </c>
      <c r="AF24" s="3">
        <f>(AE24*Makro!BB$12+AE24)</f>
        <v>15312.571243571563</v>
      </c>
      <c r="AG24" s="3">
        <f>(AF24*Makro!BC$12+AF24)</f>
        <v>15618.822668442994</v>
      </c>
      <c r="AH24" s="3">
        <f>(AG24*Makro!BD$12+AG24)</f>
        <v>15931.199121811853</v>
      </c>
      <c r="AI24" s="3">
        <f>(AH24*Makro!BE$12+AH24)</f>
        <v>16249.823104248089</v>
      </c>
      <c r="AJ24" s="3">
        <f>(AI24*Makro!BF$12+AI24)</f>
        <v>16574.819566333052</v>
      </c>
      <c r="AK24" s="3">
        <f>(AJ24*Makro!BG$12+AJ24)</f>
        <v>16906.315957659714</v>
      </c>
      <c r="AL24" s="3">
        <f>(AK24*Makro!BH$12+AK24)</f>
        <v>17244.442276812908</v>
      </c>
      <c r="AM24" s="3">
        <f>(AL24*Makro!BI$12+AL24)</f>
        <v>17589.331122349166</v>
      </c>
      <c r="AN24" s="3">
        <f>(AM24*Makro!BJ$12+AM24)</f>
        <v>17941.117744796149</v>
      </c>
      <c r="AO24" s="3">
        <f>(AN24*Makro!BK$12+AN24)</f>
        <v>18299.94009969207</v>
      </c>
      <c r="AP24" s="3">
        <f>(AO24*Makro!BL$12+AO24)</f>
        <v>18665.938901685913</v>
      </c>
      <c r="AQ24" s="3">
        <f>(AP24*Makro!BM$12+AP24)</f>
        <v>19039.257679719631</v>
      </c>
      <c r="AR24" s="3">
        <f>(AQ24*Makro!BN$12+AQ24)</f>
        <v>19420.042833314023</v>
      </c>
      <c r="AS24" s="3">
        <f>(AR24*Makro!BO$12+AR24)</f>
        <v>19808.443689980304</v>
      </c>
      <c r="AT24" s="3">
        <f>(AS24*Makro!BP$12+AS24)</f>
        <v>20204.612563779909</v>
      </c>
    </row>
    <row r="25" spans="1:46">
      <c r="A25" s="10" t="s">
        <v>24</v>
      </c>
      <c r="B25" s="10" t="s">
        <v>15</v>
      </c>
      <c r="C25" s="22">
        <f>D25/24</f>
        <v>108.95833333333333</v>
      </c>
      <c r="D25" s="3">
        <v>2615</v>
      </c>
      <c r="E25" s="3">
        <f t="shared" si="16"/>
        <v>31380</v>
      </c>
      <c r="F25" s="3">
        <f>(E25*Makro!AB$12+E25)</f>
        <v>32390.436000000002</v>
      </c>
      <c r="G25" s="3">
        <f>(F25*Makro!AC$12+F25)</f>
        <v>33128.937940800002</v>
      </c>
      <c r="H25" s="3">
        <f>(G25*Makro!AD$12+G25)</f>
        <v>33871.026150673919</v>
      </c>
      <c r="I25" s="3">
        <f>(H25*Makro!AE$12+H25)</f>
        <v>34548.446673687395</v>
      </c>
      <c r="J25" s="3">
        <f>(I25*Makro!AF$12+I25)</f>
        <v>35239.415607161143</v>
      </c>
      <c r="K25" s="3">
        <f>(J25*Makro!AG$12+J25)</f>
        <v>35944.203919304367</v>
      </c>
      <c r="L25" s="3">
        <f>(K25*Makro!AH$12+K25)</f>
        <v>36663.087997690454</v>
      </c>
      <c r="M25" s="3">
        <f>(L25*Makro!AI$12+L25)</f>
        <v>37396.349757644261</v>
      </c>
      <c r="N25" s="3">
        <f>(M25*Makro!AJ$12+M25)</f>
        <v>38144.276752797145</v>
      </c>
      <c r="O25" s="3">
        <f>(N25*Makro!AK$12+N25)</f>
        <v>38907.162287853091</v>
      </c>
      <c r="P25" s="3">
        <f>(O25*Makro!AL$12+O25)</f>
        <v>39685.305533610153</v>
      </c>
      <c r="Q25" s="3">
        <f>(P25*Makro!AM$12+P25)</f>
        <v>40479.011644282356</v>
      </c>
      <c r="R25" s="3">
        <f>(Q25*Makro!AN$12+Q25)</f>
        <v>41288.591877168001</v>
      </c>
      <c r="S25" s="3">
        <f>(R25*Makro!AO$12+R25)</f>
        <v>42114.363714711362</v>
      </c>
      <c r="T25" s="3">
        <f>(S25*Makro!AP$12+S25)</f>
        <v>42956.65098900559</v>
      </c>
      <c r="U25" s="3">
        <f>(T25*Makro!AQ$12+T25)</f>
        <v>43815.784008785704</v>
      </c>
      <c r="V25" s="3">
        <f>(U25*Makro!AR$12+U25)</f>
        <v>44692.099688961418</v>
      </c>
      <c r="W25" s="3">
        <f>(V25*Makro!AS$12+V25)</f>
        <v>45585.941682740646</v>
      </c>
      <c r="X25" s="3">
        <f>(W25*Makro!AT$12+W25)</f>
        <v>46497.660516395459</v>
      </c>
      <c r="Y25" s="3">
        <f>(X25*Makro!AU$12+X25)</f>
        <v>47427.613726723372</v>
      </c>
      <c r="Z25" s="3">
        <f>(Y25*Makro!AV$12+Y25)</f>
        <v>48376.166001257836</v>
      </c>
      <c r="AA25" s="3">
        <f>(Z25*Makro!AW$12+Z25)</f>
        <v>49343.689321282989</v>
      </c>
      <c r="AB25" s="3">
        <f>(AA25*Makro!AX$12+AA25)</f>
        <v>50330.563107708651</v>
      </c>
      <c r="AC25" s="3">
        <f>(AB25*Makro!AY$12+AB25)</f>
        <v>51337.174369862827</v>
      </c>
      <c r="AD25" s="3">
        <f>(AC25*Makro!AZ$12+AC25)</f>
        <v>52363.917857260087</v>
      </c>
      <c r="AE25" s="3">
        <f>(AD25*Makro!BA$12+AD25)</f>
        <v>53411.196214405289</v>
      </c>
      <c r="AF25" s="3">
        <f>(AE25*Makro!BB$12+AE25)</f>
        <v>54479.420138693393</v>
      </c>
      <c r="AG25" s="3">
        <f>(AF25*Makro!BC$12+AF25)</f>
        <v>55569.008541467258</v>
      </c>
      <c r="AH25" s="3">
        <f>(AG25*Makro!BD$12+AG25)</f>
        <v>56680.388712296604</v>
      </c>
      <c r="AI25" s="3">
        <f>(AH25*Makro!BE$12+AH25)</f>
        <v>57813.996486542535</v>
      </c>
      <c r="AJ25" s="3">
        <f>(AI25*Makro!BF$12+AI25)</f>
        <v>58970.276416273387</v>
      </c>
      <c r="AK25" s="3">
        <f>(AJ25*Makro!BG$12+AJ25)</f>
        <v>60149.681944598859</v>
      </c>
      <c r="AL25" s="3">
        <f>(AK25*Makro!BH$12+AK25)</f>
        <v>61352.675583490833</v>
      </c>
      <c r="AM25" s="3">
        <f>(AL25*Makro!BI$12+AL25)</f>
        <v>62579.729095160648</v>
      </c>
      <c r="AN25" s="3">
        <f>(AM25*Makro!BJ$12+AM25)</f>
        <v>63831.323677063861</v>
      </c>
      <c r="AO25" s="3">
        <f>(AN25*Makro!BK$12+AN25)</f>
        <v>65107.950150605138</v>
      </c>
      <c r="AP25" s="3">
        <f>(AO25*Makro!BL$12+AO25)</f>
        <v>66410.109153617246</v>
      </c>
      <c r="AQ25" s="3">
        <f>(AP25*Makro!BM$12+AP25)</f>
        <v>67738.311336689585</v>
      </c>
      <c r="AR25" s="3">
        <f>(AQ25*Makro!BN$12+AQ25)</f>
        <v>69093.077563423372</v>
      </c>
      <c r="AS25" s="3">
        <f>(AR25*Makro!BO$12+AR25)</f>
        <v>70474.939114691835</v>
      </c>
      <c r="AT25" s="3">
        <f>(AS25*Makro!BP$12+AS25)</f>
        <v>71884.437896985677</v>
      </c>
    </row>
    <row r="26" spans="1:46" s="7" customFormat="1">
      <c r="A26" s="20" t="s">
        <v>25</v>
      </c>
      <c r="B26" s="20"/>
      <c r="C26" s="19">
        <f t="shared" ref="C26:AT26" si="17">SUM(C23:C25)</f>
        <v>150.58333333333331</v>
      </c>
      <c r="D26" s="19">
        <f t="shared" si="17"/>
        <v>3614</v>
      </c>
      <c r="E26" s="19">
        <f t="shared" si="17"/>
        <v>43368</v>
      </c>
      <c r="F26" s="19">
        <f t="shared" si="17"/>
        <v>44764.4496</v>
      </c>
      <c r="G26" s="19">
        <f t="shared" si="17"/>
        <v>45785.079050879998</v>
      </c>
      <c r="H26" s="19">
        <f t="shared" si="17"/>
        <v>46810.664821619706</v>
      </c>
      <c r="I26" s="19">
        <f t="shared" si="17"/>
        <v>47746.878118052104</v>
      </c>
      <c r="J26" s="19">
        <f t="shared" si="17"/>
        <v>48701.815680413143</v>
      </c>
      <c r="K26" s="19">
        <f t="shared" si="17"/>
        <v>49675.851994021403</v>
      </c>
      <c r="L26" s="19">
        <f t="shared" si="17"/>
        <v>50669.369033901836</v>
      </c>
      <c r="M26" s="19">
        <f t="shared" si="17"/>
        <v>51682.756414579868</v>
      </c>
      <c r="N26" s="19">
        <f t="shared" si="17"/>
        <v>52716.411542871465</v>
      </c>
      <c r="O26" s="19">
        <f t="shared" si="17"/>
        <v>53770.739773728899</v>
      </c>
      <c r="P26" s="19">
        <f t="shared" si="17"/>
        <v>54846.154569203478</v>
      </c>
      <c r="Q26" s="19">
        <f t="shared" si="17"/>
        <v>55943.077660587544</v>
      </c>
      <c r="R26" s="19">
        <f t="shared" si="17"/>
        <v>57061.939213799298</v>
      </c>
      <c r="S26" s="19">
        <f t="shared" si="17"/>
        <v>58203.177998075284</v>
      </c>
      <c r="T26" s="19">
        <f t="shared" si="17"/>
        <v>59367.241558036789</v>
      </c>
      <c r="U26" s="19">
        <f t="shared" si="17"/>
        <v>60554.586389197524</v>
      </c>
      <c r="V26" s="19">
        <f t="shared" si="17"/>
        <v>61765.678116981479</v>
      </c>
      <c r="W26" s="19">
        <f t="shared" si="17"/>
        <v>63000.991679321101</v>
      </c>
      <c r="X26" s="19">
        <f t="shared" si="17"/>
        <v>64261.011512907528</v>
      </c>
      <c r="Y26" s="19">
        <f t="shared" si="17"/>
        <v>65546.231743165685</v>
      </c>
      <c r="Z26" s="19">
        <f t="shared" si="17"/>
        <v>66857.156378028987</v>
      </c>
      <c r="AA26" s="19">
        <f t="shared" si="17"/>
        <v>68194.299505589559</v>
      </c>
      <c r="AB26" s="19">
        <f t="shared" si="17"/>
        <v>69558.185495701357</v>
      </c>
      <c r="AC26" s="19">
        <f t="shared" si="17"/>
        <v>70949.349205615392</v>
      </c>
      <c r="AD26" s="19">
        <f t="shared" si="17"/>
        <v>72368.336189727706</v>
      </c>
      <c r="AE26" s="19">
        <f t="shared" si="17"/>
        <v>73815.702913522255</v>
      </c>
      <c r="AF26" s="19">
        <f t="shared" si="17"/>
        <v>75292.016971792706</v>
      </c>
      <c r="AG26" s="19">
        <f t="shared" si="17"/>
        <v>76797.857311228552</v>
      </c>
      <c r="AH26" s="19">
        <f t="shared" si="17"/>
        <v>78333.814457453118</v>
      </c>
      <c r="AI26" s="19">
        <f t="shared" si="17"/>
        <v>79900.490746602183</v>
      </c>
      <c r="AJ26" s="19">
        <f t="shared" si="17"/>
        <v>81498.500561534223</v>
      </c>
      <c r="AK26" s="19">
        <f t="shared" si="17"/>
        <v>83128.470572764927</v>
      </c>
      <c r="AL26" s="19">
        <f t="shared" si="17"/>
        <v>84791.039984220217</v>
      </c>
      <c r="AM26" s="19">
        <f t="shared" si="17"/>
        <v>86486.860783904616</v>
      </c>
      <c r="AN26" s="19">
        <f t="shared" si="17"/>
        <v>88216.597999582707</v>
      </c>
      <c r="AO26" s="19">
        <f t="shared" si="17"/>
        <v>89980.929959574365</v>
      </c>
      <c r="AP26" s="19">
        <f t="shared" si="17"/>
        <v>91780.548558765848</v>
      </c>
      <c r="AQ26" s="19">
        <f t="shared" si="17"/>
        <v>93616.159529941157</v>
      </c>
      <c r="AR26" s="19">
        <f t="shared" si="17"/>
        <v>95488.482720539992</v>
      </c>
      <c r="AS26" s="19">
        <f t="shared" si="17"/>
        <v>97398.252374950782</v>
      </c>
      <c r="AT26" s="19">
        <f t="shared" si="17"/>
        <v>99346.217422449801</v>
      </c>
    </row>
    <row r="27" spans="1:46">
      <c r="A27" s="5" t="s">
        <v>26</v>
      </c>
      <c r="B27" s="5"/>
      <c r="C27" s="7"/>
      <c r="D27" s="3"/>
    </row>
    <row r="28" spans="1:46">
      <c r="A28" s="10" t="s">
        <v>63</v>
      </c>
      <c r="B28" s="10" t="s">
        <v>17</v>
      </c>
      <c r="C28" s="3">
        <v>2235</v>
      </c>
      <c r="D28" s="3">
        <f t="shared" ref="D28:D33" si="18">C28</f>
        <v>2235</v>
      </c>
      <c r="E28" s="3">
        <f t="shared" ref="E28:E34" si="19">D28*12</f>
        <v>26820</v>
      </c>
      <c r="F28" s="3">
        <f>(E28*Makro!AB$12+E28)</f>
        <v>27683.603999999999</v>
      </c>
      <c r="G28" s="3">
        <f>(F28*Makro!AC$12+F28)</f>
        <v>28314.790171199998</v>
      </c>
      <c r="H28" s="3">
        <f>(G28*Makro!AD$12+G28)</f>
        <v>28949.041471034878</v>
      </c>
      <c r="I28" s="3">
        <f>(H28*Makro!AE$12+H28)</f>
        <v>29528.022300455574</v>
      </c>
      <c r="J28" s="3">
        <f>(I28*Makro!AF$12+I28)</f>
        <v>30118.582746464686</v>
      </c>
      <c r="K28" s="3">
        <f>(J28*Makro!AG$12+J28)</f>
        <v>30720.954401393981</v>
      </c>
      <c r="L28" s="3">
        <f>(K28*Makro!AH$12+K28)</f>
        <v>31335.373489421861</v>
      </c>
      <c r="M28" s="3">
        <f>(L28*Makro!AI$12+L28)</f>
        <v>31962.0809592103</v>
      </c>
      <c r="N28" s="3">
        <f>(M28*Makro!AJ$12+M28)</f>
        <v>32601.322578394505</v>
      </c>
      <c r="O28" s="3">
        <f>(N28*Makro!AK$12+N28)</f>
        <v>33253.349029962395</v>
      </c>
      <c r="P28" s="3">
        <f>(O28*Makro!AL$12+O28)</f>
        <v>33918.416010561647</v>
      </c>
      <c r="Q28" s="3">
        <f>(P28*Makro!AM$12+P28)</f>
        <v>34596.784330772876</v>
      </c>
      <c r="R28" s="3">
        <f>(Q28*Makro!AN$12+Q28)</f>
        <v>35288.720017388332</v>
      </c>
      <c r="S28" s="3">
        <f>(R28*Makro!AO$12+R28)</f>
        <v>35994.494417736096</v>
      </c>
      <c r="T28" s="3">
        <f>(S28*Makro!AP$12+S28)</f>
        <v>36714.384306090818</v>
      </c>
      <c r="U28" s="3">
        <f>(T28*Makro!AQ$12+T28)</f>
        <v>37448.671992212636</v>
      </c>
      <c r="V28" s="3">
        <f>(U28*Makro!AR$12+U28)</f>
        <v>38197.645432056888</v>
      </c>
      <c r="W28" s="3">
        <f>(V28*Makro!AS$12+V28)</f>
        <v>38961.598340698023</v>
      </c>
      <c r="X28" s="3">
        <f>(W28*Makro!AT$12+W28)</f>
        <v>39740.830307511984</v>
      </c>
      <c r="Y28" s="3">
        <f>(X28*Makro!AU$12+X28)</f>
        <v>40535.646913662225</v>
      </c>
      <c r="Z28" s="3">
        <f>(Y28*Makro!AV$12+Y28)</f>
        <v>41346.359851935471</v>
      </c>
      <c r="AA28" s="3">
        <f>(Z28*Makro!AW$12+Z28)</f>
        <v>42173.287048974184</v>
      </c>
      <c r="AB28" s="3">
        <f>(AA28*Makro!AX$12+AA28)</f>
        <v>43016.752789953665</v>
      </c>
      <c r="AC28" s="3">
        <f>(AB28*Makro!AY$12+AB28)</f>
        <v>43877.087845752736</v>
      </c>
      <c r="AD28" s="3">
        <f>(AC28*Makro!AZ$12+AC28)</f>
        <v>44754.629602667788</v>
      </c>
      <c r="AE28" s="3">
        <f>(AD28*Makro!BA$12+AD28)</f>
        <v>45649.722194721144</v>
      </c>
      <c r="AF28" s="3">
        <f>(AE28*Makro!BB$12+AE28)</f>
        <v>46562.716638615566</v>
      </c>
      <c r="AG28" s="3">
        <f>(AF28*Makro!BC$12+AF28)</f>
        <v>47493.970971387876</v>
      </c>
      <c r="AH28" s="3">
        <f>(AG28*Makro!BD$12+AG28)</f>
        <v>48443.850390815634</v>
      </c>
      <c r="AI28" s="3">
        <f>(AH28*Makro!BE$12+AH28)</f>
        <v>49412.727398631949</v>
      </c>
      <c r="AJ28" s="3">
        <f>(AI28*Makro!BF$12+AI28)</f>
        <v>50400.981946604588</v>
      </c>
      <c r="AK28" s="3">
        <f>(AJ28*Makro!BG$12+AJ28)</f>
        <v>51409.00158553668</v>
      </c>
      <c r="AL28" s="3">
        <f>(AK28*Makro!BH$12+AK28)</f>
        <v>52437.181617247414</v>
      </c>
      <c r="AM28" s="3">
        <f>(AL28*Makro!BI$12+AL28)</f>
        <v>53485.925249592365</v>
      </c>
      <c r="AN28" s="3">
        <f>(AM28*Makro!BJ$12+AM28)</f>
        <v>54555.643754584213</v>
      </c>
      <c r="AO28" s="3">
        <f>(AN28*Makro!BK$12+AN28)</f>
        <v>55646.756629675896</v>
      </c>
      <c r="AP28" s="3">
        <f>(AO28*Makro!BL$12+AO28)</f>
        <v>56759.691762269416</v>
      </c>
      <c r="AQ28" s="3">
        <f>(AP28*Makro!BM$12+AP28)</f>
        <v>57894.885597514804</v>
      </c>
      <c r="AR28" s="3">
        <f>(AQ28*Makro!BN$12+AQ28)</f>
        <v>59052.7833094651</v>
      </c>
      <c r="AS28" s="3">
        <f>(AR28*Makro!BO$12+AR28)</f>
        <v>60233.838975654398</v>
      </c>
      <c r="AT28" s="3">
        <f>(AS28*Makro!BP$12+AS28)</f>
        <v>61438.515755167486</v>
      </c>
    </row>
    <row r="29" spans="1:46">
      <c r="A29" s="10" t="s">
        <v>64</v>
      </c>
      <c r="B29" s="10" t="s">
        <v>17</v>
      </c>
      <c r="C29" s="3">
        <v>312</v>
      </c>
      <c r="D29" s="3">
        <f t="shared" si="18"/>
        <v>312</v>
      </c>
      <c r="E29" s="3">
        <f t="shared" si="19"/>
        <v>3744</v>
      </c>
      <c r="F29" s="3">
        <f>(E29*Makro!AB$12+E29)</f>
        <v>3864.5567999999998</v>
      </c>
      <c r="G29" s="3">
        <f>(F29*Makro!AC$12+F29)</f>
        <v>3952.6686950399999</v>
      </c>
      <c r="H29" s="3">
        <f>(G29*Makro!AD$12+G29)</f>
        <v>4041.2084738088961</v>
      </c>
      <c r="I29" s="3">
        <f>(H29*Makro!AE$12+H29)</f>
        <v>4122.0326432850743</v>
      </c>
      <c r="J29" s="3">
        <f>(I29*Makro!AF$12+I29)</f>
        <v>4204.4732961507762</v>
      </c>
      <c r="K29" s="3">
        <f>(J29*Makro!AG$12+J29)</f>
        <v>4288.5627620737914</v>
      </c>
      <c r="L29" s="3">
        <f>(K29*Makro!AH$12+K29)</f>
        <v>4374.3340173152674</v>
      </c>
      <c r="M29" s="3">
        <f>(L29*Makro!AI$12+L29)</f>
        <v>4461.8206976615729</v>
      </c>
      <c r="N29" s="3">
        <f>(M29*Makro!AJ$12+M29)</f>
        <v>4551.0571116148039</v>
      </c>
      <c r="O29" s="3">
        <f>(N29*Makro!AK$12+N29)</f>
        <v>4642.0782538471003</v>
      </c>
      <c r="P29" s="3">
        <f>(O29*Makro!AL$12+O29)</f>
        <v>4734.9198189240424</v>
      </c>
      <c r="Q29" s="3">
        <f>(P29*Makro!AM$12+P29)</f>
        <v>4829.6182153025229</v>
      </c>
      <c r="R29" s="3">
        <f>(Q29*Makro!AN$12+Q29)</f>
        <v>4926.2105796085734</v>
      </c>
      <c r="S29" s="3">
        <f>(R29*Makro!AO$12+R29)</f>
        <v>5024.7347912007444</v>
      </c>
      <c r="T29" s="3">
        <f>(S29*Makro!AP$12+S29)</f>
        <v>5125.2294870247597</v>
      </c>
      <c r="U29" s="3">
        <f>(T29*Makro!AQ$12+T29)</f>
        <v>5227.7340767652549</v>
      </c>
      <c r="V29" s="3">
        <f>(U29*Makro!AR$12+U29)</f>
        <v>5332.2887583005604</v>
      </c>
      <c r="W29" s="3">
        <f>(V29*Makro!AS$12+V29)</f>
        <v>5438.9345334665713</v>
      </c>
      <c r="X29" s="3">
        <f>(W29*Makro!AT$12+W29)</f>
        <v>5547.7132241359031</v>
      </c>
      <c r="Y29" s="3">
        <f>(X29*Makro!AU$12+X29)</f>
        <v>5658.6674886186211</v>
      </c>
      <c r="Z29" s="3">
        <f>(Y29*Makro!AV$12+Y29)</f>
        <v>5771.8408383909937</v>
      </c>
      <c r="AA29" s="3">
        <f>(Z29*Makro!AW$12+Z29)</f>
        <v>5887.2776551588131</v>
      </c>
      <c r="AB29" s="3">
        <f>(AA29*Makro!AX$12+AA29)</f>
        <v>6005.0232082619896</v>
      </c>
      <c r="AC29" s="3">
        <f>(AB29*Makro!AY$12+AB29)</f>
        <v>6125.1236724272294</v>
      </c>
      <c r="AD29" s="3">
        <f>(AC29*Makro!AZ$12+AC29)</f>
        <v>6247.6261458757735</v>
      </c>
      <c r="AE29" s="3">
        <f>(AD29*Makro!BA$12+AD29)</f>
        <v>6372.5786687932887</v>
      </c>
      <c r="AF29" s="3">
        <f>(AE29*Makro!BB$12+AE29)</f>
        <v>6500.030242169154</v>
      </c>
      <c r="AG29" s="3">
        <f>(AF29*Makro!BC$12+AF29)</f>
        <v>6630.0308470125374</v>
      </c>
      <c r="AH29" s="3">
        <f>(AG29*Makro!BD$12+AG29)</f>
        <v>6762.6314639527882</v>
      </c>
      <c r="AI29" s="3">
        <f>(AH29*Makro!BE$12+AH29)</f>
        <v>6897.8840932318435</v>
      </c>
      <c r="AJ29" s="3">
        <f>(AI29*Makro!BF$12+AI29)</f>
        <v>7035.84177509648</v>
      </c>
      <c r="AK29" s="3">
        <f>(AJ29*Makro!BG$12+AJ29)</f>
        <v>7176.5586105984094</v>
      </c>
      <c r="AL29" s="3">
        <f>(AK29*Makro!BH$12+AK29)</f>
        <v>7320.089782810378</v>
      </c>
      <c r="AM29" s="3">
        <f>(AL29*Makro!BI$12+AL29)</f>
        <v>7466.4915784665855</v>
      </c>
      <c r="AN29" s="3">
        <f>(AM29*Makro!BJ$12+AM29)</f>
        <v>7615.8214100359173</v>
      </c>
      <c r="AO29" s="3">
        <f>(AN29*Makro!BK$12+AN29)</f>
        <v>7768.1378382366356</v>
      </c>
      <c r="AP29" s="3">
        <f>(AO29*Makro!BL$12+AO29)</f>
        <v>7923.5005950013683</v>
      </c>
      <c r="AQ29" s="3">
        <f>(AP29*Makro!BM$12+AP29)</f>
        <v>8081.9706069013955</v>
      </c>
      <c r="AR29" s="3">
        <f>(AQ29*Makro!BN$12+AQ29)</f>
        <v>8243.6100190394227</v>
      </c>
      <c r="AS29" s="3">
        <f>(AR29*Makro!BO$12+AR29)</f>
        <v>8408.4822194202115</v>
      </c>
      <c r="AT29" s="3">
        <f>(AS29*Makro!BP$12+AS29)</f>
        <v>8576.6518638086163</v>
      </c>
    </row>
    <row r="30" spans="1:46">
      <c r="A30" s="10" t="s">
        <v>27</v>
      </c>
      <c r="B30" s="10" t="s">
        <v>17</v>
      </c>
      <c r="C30" s="3">
        <v>150</v>
      </c>
      <c r="D30" s="3">
        <f t="shared" si="18"/>
        <v>150</v>
      </c>
      <c r="E30" s="3">
        <f t="shared" si="19"/>
        <v>1800</v>
      </c>
      <c r="F30" s="3">
        <f>(E30*Makro!AB$12+E30)</f>
        <v>1857.96</v>
      </c>
      <c r="G30" s="3">
        <f>(F30*Makro!AC$12+F30)</f>
        <v>1900.321488</v>
      </c>
      <c r="H30" s="3">
        <f>(G30*Makro!AD$12+G30)</f>
        <v>1942.8886893312001</v>
      </c>
      <c r="I30" s="3">
        <f>(H30*Makro!AE$12+H30)</f>
        <v>1981.7464631178241</v>
      </c>
      <c r="J30" s="3">
        <f>(I30*Makro!AF$12+I30)</f>
        <v>2021.3813923801806</v>
      </c>
      <c r="K30" s="3">
        <f>(J30*Makro!AG$12+J30)</f>
        <v>2061.809020227784</v>
      </c>
      <c r="L30" s="3">
        <f>(K30*Makro!AH$12+K30)</f>
        <v>2103.0452006323399</v>
      </c>
      <c r="M30" s="3">
        <f>(L30*Makro!AI$12+L30)</f>
        <v>2145.1061046449868</v>
      </c>
      <c r="N30" s="3">
        <f>(M30*Makro!AJ$12+M30)</f>
        <v>2188.0082267378866</v>
      </c>
      <c r="O30" s="3">
        <f>(N30*Makro!AK$12+N30)</f>
        <v>2231.7683912726443</v>
      </c>
      <c r="P30" s="3">
        <f>(O30*Makro!AL$12+O30)</f>
        <v>2276.403759098097</v>
      </c>
      <c r="Q30" s="3">
        <f>(P30*Makro!AM$12+P30)</f>
        <v>2321.9318342800589</v>
      </c>
      <c r="R30" s="3">
        <f>(Q30*Makro!AN$12+Q30)</f>
        <v>2368.3704709656599</v>
      </c>
      <c r="S30" s="3">
        <f>(R30*Makro!AO$12+R30)</f>
        <v>2415.7378803849733</v>
      </c>
      <c r="T30" s="3">
        <f>(S30*Makro!AP$12+S30)</f>
        <v>2464.0526379926728</v>
      </c>
      <c r="U30" s="3">
        <f>(T30*Makro!AQ$12+T30)</f>
        <v>2513.3336907525263</v>
      </c>
      <c r="V30" s="3">
        <f>(U30*Makro!AR$12+U30)</f>
        <v>2563.6003645675769</v>
      </c>
      <c r="W30" s="3">
        <f>(V30*Makro!AS$12+V30)</f>
        <v>2614.8723718589285</v>
      </c>
      <c r="X30" s="3">
        <f>(W30*Makro!AT$12+W30)</f>
        <v>2667.1698192961071</v>
      </c>
      <c r="Y30" s="3">
        <f>(X30*Makro!AU$12+X30)</f>
        <v>2720.5132156820291</v>
      </c>
      <c r="Z30" s="3">
        <f>(Y30*Makro!AV$12+Y30)</f>
        <v>2774.9234799956698</v>
      </c>
      <c r="AA30" s="3">
        <f>(Z30*Makro!AW$12+Z30)</f>
        <v>2830.4219495955831</v>
      </c>
      <c r="AB30" s="3">
        <f>(AA30*Makro!AX$12+AA30)</f>
        <v>2887.0303885874946</v>
      </c>
      <c r="AC30" s="3">
        <f>(AB30*Makro!AY$12+AB30)</f>
        <v>2944.7709963592447</v>
      </c>
      <c r="AD30" s="3">
        <f>(AC30*Makro!AZ$12+AC30)</f>
        <v>3003.6664162864295</v>
      </c>
      <c r="AE30" s="3">
        <f>(AD30*Makro!BA$12+AD30)</f>
        <v>3063.7397446121581</v>
      </c>
      <c r="AF30" s="3">
        <f>(AE30*Makro!BB$12+AE30)</f>
        <v>3125.0145395044015</v>
      </c>
      <c r="AG30" s="3">
        <f>(AF30*Makro!BC$12+AF30)</f>
        <v>3187.5148302944895</v>
      </c>
      <c r="AH30" s="3">
        <f>(AG30*Makro!BD$12+AG30)</f>
        <v>3251.2651269003791</v>
      </c>
      <c r="AI30" s="3">
        <f>(AH30*Makro!BE$12+AH30)</f>
        <v>3316.2904294383866</v>
      </c>
      <c r="AJ30" s="3">
        <f>(AI30*Makro!BF$12+AI30)</f>
        <v>3382.6162380271544</v>
      </c>
      <c r="AK30" s="3">
        <f>(AJ30*Makro!BG$12+AJ30)</f>
        <v>3450.2685627876976</v>
      </c>
      <c r="AL30" s="3">
        <f>(AK30*Makro!BH$12+AK30)</f>
        <v>3519.2739340434514</v>
      </c>
      <c r="AM30" s="3">
        <f>(AL30*Makro!BI$12+AL30)</f>
        <v>3589.6594127243206</v>
      </c>
      <c r="AN30" s="3">
        <f>(AM30*Makro!BJ$12+AM30)</f>
        <v>3661.4526009788069</v>
      </c>
      <c r="AO30" s="3">
        <f>(AN30*Makro!BK$12+AN30)</f>
        <v>3734.681652998383</v>
      </c>
      <c r="AP30" s="3">
        <f>(AO30*Makro!BL$12+AO30)</f>
        <v>3809.3752860583509</v>
      </c>
      <c r="AQ30" s="3">
        <f>(AP30*Makro!BM$12+AP30)</f>
        <v>3885.5627917795177</v>
      </c>
      <c r="AR30" s="3">
        <f>(AQ30*Makro!BN$12+AQ30)</f>
        <v>3963.274047615108</v>
      </c>
      <c r="AS30" s="3">
        <f>(AR30*Makro!BO$12+AR30)</f>
        <v>4042.5395285674103</v>
      </c>
      <c r="AT30" s="3">
        <f>(AS30*Makro!BP$12+AS30)</f>
        <v>4123.390319138759</v>
      </c>
    </row>
    <row r="31" spans="1:46">
      <c r="A31" s="10" t="s">
        <v>65</v>
      </c>
      <c r="B31" s="10" t="s">
        <v>17</v>
      </c>
      <c r="C31" s="3">
        <v>340</v>
      </c>
      <c r="D31" s="3">
        <f t="shared" si="18"/>
        <v>340</v>
      </c>
      <c r="E31" s="3">
        <f t="shared" si="19"/>
        <v>4080</v>
      </c>
      <c r="F31" s="3">
        <f>(E31*Makro!AB$12+E31)</f>
        <v>4211.3760000000002</v>
      </c>
      <c r="G31" s="3">
        <f>(F31*Makro!AC$12+F31)</f>
        <v>4307.3953728000006</v>
      </c>
      <c r="H31" s="3">
        <f>(G31*Makro!AD$12+G31)</f>
        <v>4403.8810291507207</v>
      </c>
      <c r="I31" s="3">
        <f>(H31*Makro!AE$12+H31)</f>
        <v>4491.958649733735</v>
      </c>
      <c r="J31" s="3">
        <f>(I31*Makro!AF$12+I31)</f>
        <v>4581.7978227284093</v>
      </c>
      <c r="K31" s="3">
        <f>(J31*Makro!AG$12+J31)</f>
        <v>4673.4337791829776</v>
      </c>
      <c r="L31" s="3">
        <f>(K31*Makro!AH$12+K31)</f>
        <v>4766.9024547666368</v>
      </c>
      <c r="M31" s="3">
        <f>(L31*Makro!AI$12+L31)</f>
        <v>4862.240503861969</v>
      </c>
      <c r="N31" s="3">
        <f>(M31*Makro!AJ$12+M31)</f>
        <v>4959.485313939208</v>
      </c>
      <c r="O31" s="3">
        <f>(N31*Makro!AK$12+N31)</f>
        <v>5058.6750202179919</v>
      </c>
      <c r="P31" s="3">
        <f>(O31*Makro!AL$12+O31)</f>
        <v>5159.8485206223513</v>
      </c>
      <c r="Q31" s="3">
        <f>(P31*Makro!AM$12+P31)</f>
        <v>5263.045491034798</v>
      </c>
      <c r="R31" s="3">
        <f>(Q31*Makro!AN$12+Q31)</f>
        <v>5368.3064008554938</v>
      </c>
      <c r="S31" s="3">
        <f>(R31*Makro!AO$12+R31)</f>
        <v>5475.6725288726038</v>
      </c>
      <c r="T31" s="3">
        <f>(S31*Makro!AP$12+S31)</f>
        <v>5585.185979450056</v>
      </c>
      <c r="U31" s="3">
        <f>(T31*Makro!AQ$12+T31)</f>
        <v>5696.8896990390567</v>
      </c>
      <c r="V31" s="3">
        <f>(U31*Makro!AR$12+U31)</f>
        <v>5810.8274930198377</v>
      </c>
      <c r="W31" s="3">
        <f>(V31*Makro!AS$12+V31)</f>
        <v>5927.044042880234</v>
      </c>
      <c r="X31" s="3">
        <f>(W31*Makro!AT$12+W31)</f>
        <v>6045.5849237378388</v>
      </c>
      <c r="Y31" s="3">
        <f>(X31*Makro!AU$12+X31)</f>
        <v>6166.4966222125959</v>
      </c>
      <c r="Z31" s="3">
        <f>(Y31*Makro!AV$12+Y31)</f>
        <v>6289.8265546568482</v>
      </c>
      <c r="AA31" s="3">
        <f>(Z31*Makro!AW$12+Z31)</f>
        <v>6415.623085749985</v>
      </c>
      <c r="AB31" s="3">
        <f>(AA31*Makro!AX$12+AA31)</f>
        <v>6543.9355474649847</v>
      </c>
      <c r="AC31" s="3">
        <f>(AB31*Makro!AY$12+AB31)</f>
        <v>6674.8142584142843</v>
      </c>
      <c r="AD31" s="3">
        <f>(AC31*Makro!AZ$12+AC31)</f>
        <v>6808.3105435825701</v>
      </c>
      <c r="AE31" s="3">
        <f>(AD31*Makro!BA$12+AD31)</f>
        <v>6944.476754454221</v>
      </c>
      <c r="AF31" s="3">
        <f>(AE31*Makro!BB$12+AE31)</f>
        <v>7083.3662895433054</v>
      </c>
      <c r="AG31" s="3">
        <f>(AF31*Makro!BC$12+AF31)</f>
        <v>7225.0336153341714</v>
      </c>
      <c r="AH31" s="3">
        <f>(AG31*Makro!BD$12+AG31)</f>
        <v>7369.5342876408549</v>
      </c>
      <c r="AI31" s="3">
        <f>(AH31*Makro!BE$12+AH31)</f>
        <v>7516.9249733936722</v>
      </c>
      <c r="AJ31" s="3">
        <f>(AI31*Makro!BF$12+AI31)</f>
        <v>7667.2634728615458</v>
      </c>
      <c r="AK31" s="3">
        <f>(AJ31*Makro!BG$12+AJ31)</f>
        <v>7820.6087423187764</v>
      </c>
      <c r="AL31" s="3">
        <f>(AK31*Makro!BH$12+AK31)</f>
        <v>7977.0209171651522</v>
      </c>
      <c r="AM31" s="3">
        <f>(AL31*Makro!BI$12+AL31)</f>
        <v>8136.5613355084552</v>
      </c>
      <c r="AN31" s="3">
        <f>(AM31*Makro!BJ$12+AM31)</f>
        <v>8299.2925622186249</v>
      </c>
      <c r="AO31" s="3">
        <f>(AN31*Makro!BK$12+AN31)</f>
        <v>8465.2784134629983</v>
      </c>
      <c r="AP31" s="3">
        <f>(AO31*Makro!BL$12+AO31)</f>
        <v>8634.5839817322576</v>
      </c>
      <c r="AQ31" s="3">
        <f>(AP31*Makro!BM$12+AP31)</f>
        <v>8807.2756613669026</v>
      </c>
      <c r="AR31" s="3">
        <f>(AQ31*Makro!BN$12+AQ31)</f>
        <v>8983.4211745942412</v>
      </c>
      <c r="AS31" s="3">
        <f>(AR31*Makro!BO$12+AR31)</f>
        <v>9163.089598086126</v>
      </c>
      <c r="AT31" s="3">
        <f>(AS31*Makro!BP$12+AS31)</f>
        <v>9346.3513900478483</v>
      </c>
    </row>
    <row r="32" spans="1:46">
      <c r="A32" s="10" t="s">
        <v>79</v>
      </c>
      <c r="B32" s="10" t="s">
        <v>17</v>
      </c>
      <c r="C32" s="3">
        <v>400</v>
      </c>
      <c r="D32" s="3">
        <f t="shared" si="18"/>
        <v>400</v>
      </c>
      <c r="E32" s="3">
        <f t="shared" si="19"/>
        <v>4800</v>
      </c>
      <c r="F32" s="3">
        <f>(E32*Makro!AB$12+E32)</f>
        <v>4954.5600000000004</v>
      </c>
      <c r="G32" s="3">
        <f>(F32*Makro!AC$12+F32)</f>
        <v>5067.5239680000004</v>
      </c>
      <c r="H32" s="3">
        <f>(G32*Makro!AD$12+G32)</f>
        <v>5181.0365048832</v>
      </c>
      <c r="I32" s="3">
        <f>(H32*Makro!AE$12+H32)</f>
        <v>5284.6572349808639</v>
      </c>
      <c r="J32" s="3">
        <f>(I32*Makro!AF$12+I32)</f>
        <v>5390.3503796804816</v>
      </c>
      <c r="K32" s="3">
        <f>(J32*Makro!AG$12+J32)</f>
        <v>5498.157387274091</v>
      </c>
      <c r="L32" s="3">
        <f>(K32*Makro!AH$12+K32)</f>
        <v>5608.1205350195723</v>
      </c>
      <c r="M32" s="3">
        <f>(L32*Makro!AI$12+L32)</f>
        <v>5720.2829457199641</v>
      </c>
      <c r="N32" s="3">
        <f>(M32*Makro!AJ$12+M32)</f>
        <v>5834.6886046343634</v>
      </c>
      <c r="O32" s="3">
        <f>(N32*Makro!AK$12+N32)</f>
        <v>5951.3823767270505</v>
      </c>
      <c r="P32" s="3">
        <f>(O32*Makro!AL$12+O32)</f>
        <v>6070.4100242615914</v>
      </c>
      <c r="Q32" s="3">
        <f>(P32*Makro!AM$12+P32)</f>
        <v>6191.818224746823</v>
      </c>
      <c r="R32" s="3">
        <f>(Q32*Makro!AN$12+Q32)</f>
        <v>6315.6545892417598</v>
      </c>
      <c r="S32" s="3">
        <f>(R32*Makro!AO$12+R32)</f>
        <v>6441.9676810265946</v>
      </c>
      <c r="T32" s="3">
        <f>(S32*Makro!AP$12+S32)</f>
        <v>6570.8070346471268</v>
      </c>
      <c r="U32" s="3">
        <f>(T32*Makro!AQ$12+T32)</f>
        <v>6702.2231753400692</v>
      </c>
      <c r="V32" s="3">
        <f>(U32*Makro!AR$12+U32)</f>
        <v>6836.2676388468708</v>
      </c>
      <c r="W32" s="3">
        <f>(V32*Makro!AS$12+V32)</f>
        <v>6972.9929916238079</v>
      </c>
      <c r="X32" s="3">
        <f>(W32*Makro!AT$12+W32)</f>
        <v>7112.4528514562844</v>
      </c>
      <c r="Y32" s="3">
        <f>(X32*Makro!AU$12+X32)</f>
        <v>7254.7019084854101</v>
      </c>
      <c r="Z32" s="3">
        <f>(Y32*Makro!AV$12+Y32)</f>
        <v>7399.7959466551183</v>
      </c>
      <c r="AA32" s="3">
        <f>(Z32*Makro!AW$12+Z32)</f>
        <v>7547.7918655882204</v>
      </c>
      <c r="AB32" s="3">
        <f>(AA32*Makro!AX$12+AA32)</f>
        <v>7698.7477028999847</v>
      </c>
      <c r="AC32" s="3">
        <f>(AB32*Makro!AY$12+AB32)</f>
        <v>7852.7226569579843</v>
      </c>
      <c r="AD32" s="3">
        <f>(AC32*Makro!AZ$12+AC32)</f>
        <v>8009.777110097144</v>
      </c>
      <c r="AE32" s="3">
        <f>(AD32*Makro!BA$12+AD32)</f>
        <v>8169.9726522990868</v>
      </c>
      <c r="AF32" s="3">
        <f>(AE32*Makro!BB$12+AE32)</f>
        <v>8333.3721053450681</v>
      </c>
      <c r="AG32" s="3">
        <f>(AF32*Makro!BC$12+AF32)</f>
        <v>8500.0395474519701</v>
      </c>
      <c r="AH32" s="3">
        <f>(AG32*Makro!BD$12+AG32)</f>
        <v>8670.0403384010096</v>
      </c>
      <c r="AI32" s="3">
        <f>(AH32*Makro!BE$12+AH32)</f>
        <v>8843.4411451690303</v>
      </c>
      <c r="AJ32" s="3">
        <f>(AI32*Makro!BF$12+AI32)</f>
        <v>9020.3099680724117</v>
      </c>
      <c r="AK32" s="3">
        <f>(AJ32*Makro!BG$12+AJ32)</f>
        <v>9200.7161674338604</v>
      </c>
      <c r="AL32" s="3">
        <f>(AK32*Makro!BH$12+AK32)</f>
        <v>9384.7304907825383</v>
      </c>
      <c r="AM32" s="3">
        <f>(AL32*Makro!BI$12+AL32)</f>
        <v>9572.4251005981896</v>
      </c>
      <c r="AN32" s="3">
        <f>(AM32*Makro!BJ$12+AM32)</f>
        <v>9763.8736026101542</v>
      </c>
      <c r="AO32" s="3">
        <f>(AN32*Makro!BK$12+AN32)</f>
        <v>9959.1510746623571</v>
      </c>
      <c r="AP32" s="3">
        <f>(AO32*Makro!BL$12+AO32)</f>
        <v>10158.334096155604</v>
      </c>
      <c r="AQ32" s="3">
        <f>(AP32*Makro!BM$12+AP32)</f>
        <v>10361.500778078716</v>
      </c>
      <c r="AR32" s="3">
        <f>(AQ32*Makro!BN$12+AQ32)</f>
        <v>10568.73079364029</v>
      </c>
      <c r="AS32" s="3">
        <f>(AR32*Makro!BO$12+AR32)</f>
        <v>10780.105409513097</v>
      </c>
      <c r="AT32" s="3">
        <f>(AS32*Makro!BP$12+AS32)</f>
        <v>10995.707517703358</v>
      </c>
    </row>
    <row r="33" spans="1:46">
      <c r="A33" s="10" t="s">
        <v>28</v>
      </c>
      <c r="B33" s="10" t="s">
        <v>17</v>
      </c>
      <c r="C33" s="3">
        <v>350</v>
      </c>
      <c r="D33" s="3">
        <f t="shared" si="18"/>
        <v>350</v>
      </c>
      <c r="E33" s="3">
        <f t="shared" si="19"/>
        <v>4200</v>
      </c>
      <c r="F33" s="3">
        <f>(E33*Makro!AB$12+E33)</f>
        <v>4335.24</v>
      </c>
      <c r="G33" s="3">
        <f>(F33*Makro!AC$12+F33)</f>
        <v>4434.0834719999993</v>
      </c>
      <c r="H33" s="3">
        <f>(G33*Makro!AD$12+G33)</f>
        <v>4533.4069417727997</v>
      </c>
      <c r="I33" s="3">
        <f>(H33*Makro!AE$12+H33)</f>
        <v>4624.075080608256</v>
      </c>
      <c r="J33" s="3">
        <f>(I33*Makro!AF$12+I33)</f>
        <v>4716.5565822204208</v>
      </c>
      <c r="K33" s="3">
        <f>(J33*Makro!AG$12+J33)</f>
        <v>4810.8877138648295</v>
      </c>
      <c r="L33" s="3">
        <f>(K33*Makro!AH$12+K33)</f>
        <v>4907.1054681421265</v>
      </c>
      <c r="M33" s="3">
        <f>(L33*Makro!AI$12+L33)</f>
        <v>5005.2475775049688</v>
      </c>
      <c r="N33" s="3">
        <f>(M33*Makro!AJ$12+M33)</f>
        <v>5105.3525290550679</v>
      </c>
      <c r="O33" s="3">
        <f>(N33*Makro!AK$12+N33)</f>
        <v>5207.4595796361691</v>
      </c>
      <c r="P33" s="3">
        <f>(O33*Makro!AL$12+O33)</f>
        <v>5311.6087712288927</v>
      </c>
      <c r="Q33" s="3">
        <f>(P33*Makro!AM$12+P33)</f>
        <v>5417.8409466534704</v>
      </c>
      <c r="R33" s="3">
        <f>(Q33*Makro!AN$12+Q33)</f>
        <v>5526.1977655865394</v>
      </c>
      <c r="S33" s="3">
        <f>(R33*Makro!AO$12+R33)</f>
        <v>5636.7217208982702</v>
      </c>
      <c r="T33" s="3">
        <f>(S33*Makro!AP$12+S33)</f>
        <v>5749.4561553162357</v>
      </c>
      <c r="U33" s="3">
        <f>(T33*Makro!AQ$12+T33)</f>
        <v>5864.4452784225605</v>
      </c>
      <c r="V33" s="3">
        <f>(U33*Makro!AR$12+U33)</f>
        <v>5981.7341839910114</v>
      </c>
      <c r="W33" s="3">
        <f>(V33*Makro!AS$12+V33)</f>
        <v>6101.3688676708316</v>
      </c>
      <c r="X33" s="3">
        <f>(W33*Makro!AT$12+W33)</f>
        <v>6223.3962450242479</v>
      </c>
      <c r="Y33" s="3">
        <f>(X33*Makro!AU$12+X33)</f>
        <v>6347.8641699247328</v>
      </c>
      <c r="Z33" s="3">
        <f>(Y33*Makro!AV$12+Y33)</f>
        <v>6474.8214533232276</v>
      </c>
      <c r="AA33" s="3">
        <f>(Z33*Makro!AW$12+Z33)</f>
        <v>6604.3178823896924</v>
      </c>
      <c r="AB33" s="3">
        <f>(AA33*Makro!AX$12+AA33)</f>
        <v>6736.4042400374865</v>
      </c>
      <c r="AC33" s="3">
        <f>(AB33*Makro!AY$12+AB33)</f>
        <v>6871.1323248382359</v>
      </c>
      <c r="AD33" s="3">
        <f>(AC33*Makro!AZ$12+AC33)</f>
        <v>7008.554971335001</v>
      </c>
      <c r="AE33" s="3">
        <f>(AD33*Makro!BA$12+AD33)</f>
        <v>7148.7260707617006</v>
      </c>
      <c r="AF33" s="3">
        <f>(AE33*Makro!BB$12+AE33)</f>
        <v>7291.7005921769351</v>
      </c>
      <c r="AG33" s="3">
        <f>(AF33*Makro!BC$12+AF33)</f>
        <v>7437.534604020474</v>
      </c>
      <c r="AH33" s="3">
        <f>(AG33*Makro!BD$12+AG33)</f>
        <v>7586.2852961008839</v>
      </c>
      <c r="AI33" s="3">
        <f>(AH33*Makro!BE$12+AH33)</f>
        <v>7738.0110020229013</v>
      </c>
      <c r="AJ33" s="3">
        <f>(AI33*Makro!BF$12+AI33)</f>
        <v>7892.7712220633593</v>
      </c>
      <c r="AK33" s="3">
        <f>(AJ33*Makro!BG$12+AJ33)</f>
        <v>8050.6266465046265</v>
      </c>
      <c r="AL33" s="3">
        <f>(AK33*Makro!BH$12+AK33)</f>
        <v>8211.6391794347182</v>
      </c>
      <c r="AM33" s="3">
        <f>(AL33*Makro!BI$12+AL33)</f>
        <v>8375.8719630234118</v>
      </c>
      <c r="AN33" s="3">
        <f>(AM33*Makro!BJ$12+AM33)</f>
        <v>8543.3894022838795</v>
      </c>
      <c r="AO33" s="3">
        <f>(AN33*Makro!BK$12+AN33)</f>
        <v>8714.2571903295575</v>
      </c>
      <c r="AP33" s="3">
        <f>(AO33*Makro!BL$12+AO33)</f>
        <v>8888.5423341361493</v>
      </c>
      <c r="AQ33" s="3">
        <f>(AP33*Makro!BM$12+AP33)</f>
        <v>9066.3131808188718</v>
      </c>
      <c r="AR33" s="3">
        <f>(AQ33*Makro!BN$12+AQ33)</f>
        <v>9247.63944443525</v>
      </c>
      <c r="AS33" s="3">
        <f>(AR33*Makro!BO$12+AR33)</f>
        <v>9432.5922333239541</v>
      </c>
      <c r="AT33" s="3">
        <f>(AS33*Makro!BP$12+AS33)</f>
        <v>9621.2440779904337</v>
      </c>
    </row>
    <row r="34" spans="1:46" ht="17.5" customHeight="1">
      <c r="A34" s="12" t="s">
        <v>66</v>
      </c>
      <c r="B34" s="10" t="s">
        <v>15</v>
      </c>
      <c r="C34" s="22">
        <f>C16*0.2</f>
        <v>295</v>
      </c>
      <c r="D34" s="3">
        <f>C34*$B$12</f>
        <v>7080</v>
      </c>
      <c r="E34" s="3">
        <f t="shared" si="19"/>
        <v>84960</v>
      </c>
      <c r="F34" s="3">
        <f>(E34*Makro!AB$12+E34)</f>
        <v>87695.712</v>
      </c>
      <c r="G34" s="3">
        <f>(F34*Makro!AC$12+F34)</f>
        <v>89695.174233600002</v>
      </c>
      <c r="H34" s="3">
        <f>(G34*Makro!AD$12+G34)</f>
        <v>91704.346136432636</v>
      </c>
      <c r="I34" s="3">
        <f>(H34*Makro!AE$12+H34)</f>
        <v>93538.433059161282</v>
      </c>
      <c r="J34" s="3">
        <f>(I34*Makro!AF$12+I34)</f>
        <v>95409.201720344514</v>
      </c>
      <c r="K34" s="3">
        <f>(J34*Makro!AG$12+J34)</f>
        <v>97317.385754751405</v>
      </c>
      <c r="L34" s="3">
        <f>(K34*Makro!AH$12+K34)</f>
        <v>99263.73346984644</v>
      </c>
      <c r="M34" s="3">
        <f>(L34*Makro!AI$12+L34)</f>
        <v>101249.00813924336</v>
      </c>
      <c r="N34" s="3">
        <f>(M34*Makro!AJ$12+M34)</f>
        <v>103273.98830202823</v>
      </c>
      <c r="O34" s="3">
        <f>(N34*Makro!AK$12+N34)</f>
        <v>105339.46806806879</v>
      </c>
      <c r="P34" s="3">
        <f>(O34*Makro!AL$12+O34)</f>
        <v>107446.25742943016</v>
      </c>
      <c r="Q34" s="3">
        <f>(P34*Makro!AM$12+P34)</f>
        <v>109595.18257801876</v>
      </c>
      <c r="R34" s="3">
        <f>(Q34*Makro!AN$12+Q34)</f>
        <v>111787.08622957914</v>
      </c>
      <c r="S34" s="3">
        <f>(R34*Makro!AO$12+R34)</f>
        <v>114022.82795417073</v>
      </c>
      <c r="T34" s="3">
        <f>(S34*Makro!AP$12+S34)</f>
        <v>116303.28451325414</v>
      </c>
      <c r="U34" s="3">
        <f>(T34*Makro!AQ$12+T34)</f>
        <v>118629.35020351922</v>
      </c>
      <c r="V34" s="3">
        <f>(U34*Makro!AR$12+U34)</f>
        <v>121001.93720758961</v>
      </c>
      <c r="W34" s="3">
        <f>(V34*Makro!AS$12+V34)</f>
        <v>123421.97595174141</v>
      </c>
      <c r="X34" s="3">
        <f>(W34*Makro!AT$12+W34)</f>
        <v>125890.41547077624</v>
      </c>
      <c r="Y34" s="3">
        <f>(X34*Makro!AU$12+X34)</f>
        <v>128408.22378019177</v>
      </c>
      <c r="Z34" s="3">
        <f>(Y34*Makro!AV$12+Y34)</f>
        <v>130976.38825579559</v>
      </c>
      <c r="AA34" s="3">
        <f>(Z34*Makro!AW$12+Z34)</f>
        <v>133595.91602091151</v>
      </c>
      <c r="AB34" s="3">
        <f>(AA34*Makro!AX$12+AA34)</f>
        <v>136267.83434132973</v>
      </c>
      <c r="AC34" s="3">
        <f>(AB34*Makro!AY$12+AB34)</f>
        <v>138993.19102815632</v>
      </c>
      <c r="AD34" s="3">
        <f>(AC34*Makro!AZ$12+AC34)</f>
        <v>141773.05484871945</v>
      </c>
      <c r="AE34" s="3">
        <f>(AD34*Makro!BA$12+AD34)</f>
        <v>144608.51594569383</v>
      </c>
      <c r="AF34" s="3">
        <f>(AE34*Makro!BB$12+AE34)</f>
        <v>147500.68626460771</v>
      </c>
      <c r="AG34" s="3">
        <f>(AF34*Makro!BC$12+AF34)</f>
        <v>150450.69998989985</v>
      </c>
      <c r="AH34" s="3">
        <f>(AG34*Makro!BD$12+AG34)</f>
        <v>153459.71398969783</v>
      </c>
      <c r="AI34" s="3">
        <f>(AH34*Makro!BE$12+AH34)</f>
        <v>156528.9082694918</v>
      </c>
      <c r="AJ34" s="3">
        <f>(AI34*Makro!BF$12+AI34)</f>
        <v>159659.48643488163</v>
      </c>
      <c r="AK34" s="3">
        <f>(AJ34*Makro!BG$12+AJ34)</f>
        <v>162852.67616357928</v>
      </c>
      <c r="AL34" s="3">
        <f>(AK34*Makro!BH$12+AK34)</f>
        <v>166109.72968685086</v>
      </c>
      <c r="AM34" s="3">
        <f>(AL34*Makro!BI$12+AL34)</f>
        <v>169431.92428058787</v>
      </c>
      <c r="AN34" s="3">
        <f>(AM34*Makro!BJ$12+AM34)</f>
        <v>172820.56276619964</v>
      </c>
      <c r="AO34" s="3">
        <f>(AN34*Makro!BK$12+AN34)</f>
        <v>176276.97402152364</v>
      </c>
      <c r="AP34" s="3">
        <f>(AO34*Makro!BL$12+AO34)</f>
        <v>179802.51350195412</v>
      </c>
      <c r="AQ34" s="3">
        <f>(AP34*Makro!BM$12+AP34)</f>
        <v>183398.56377199321</v>
      </c>
      <c r="AR34" s="3">
        <f>(AQ34*Makro!BN$12+AQ34)</f>
        <v>187066.53504743308</v>
      </c>
      <c r="AS34" s="3">
        <f>(AR34*Makro!BO$12+AR34)</f>
        <v>190807.86574838174</v>
      </c>
      <c r="AT34" s="3">
        <f>(AS34*Makro!BP$12+AS34)</f>
        <v>194624.02306334936</v>
      </c>
    </row>
    <row r="35" spans="1:46" s="7" customFormat="1">
      <c r="A35" s="20" t="s">
        <v>29</v>
      </c>
      <c r="B35" s="20"/>
      <c r="C35" s="19">
        <f t="shared" ref="C35:AR35" si="20">SUM(C28:C34)</f>
        <v>4082</v>
      </c>
      <c r="D35" s="19">
        <f t="shared" si="20"/>
        <v>10867</v>
      </c>
      <c r="E35" s="19">
        <f t="shared" si="20"/>
        <v>130404</v>
      </c>
      <c r="F35" s="19">
        <f t="shared" si="20"/>
        <v>134603.00879999998</v>
      </c>
      <c r="G35" s="19">
        <f t="shared" si="20"/>
        <v>137671.95740064001</v>
      </c>
      <c r="H35" s="19">
        <f t="shared" si="20"/>
        <v>140755.80924641434</v>
      </c>
      <c r="I35" s="19">
        <f t="shared" si="20"/>
        <v>143570.92543134262</v>
      </c>
      <c r="J35" s="19">
        <f t="shared" si="20"/>
        <v>146442.34393996946</v>
      </c>
      <c r="K35" s="19">
        <f t="shared" si="20"/>
        <v>149371.19081876887</v>
      </c>
      <c r="L35" s="19">
        <f t="shared" si="20"/>
        <v>152358.61463514424</v>
      </c>
      <c r="M35" s="19">
        <f t="shared" si="20"/>
        <v>155405.78692784713</v>
      </c>
      <c r="N35" s="19">
        <f t="shared" si="20"/>
        <v>158513.90266640406</v>
      </c>
      <c r="O35" s="19">
        <f t="shared" si="20"/>
        <v>161684.18071973213</v>
      </c>
      <c r="P35" s="19">
        <f t="shared" si="20"/>
        <v>164917.86433412676</v>
      </c>
      <c r="Q35" s="19">
        <f t="shared" si="20"/>
        <v>168216.22162080932</v>
      </c>
      <c r="R35" s="19">
        <f t="shared" si="20"/>
        <v>171580.54605322549</v>
      </c>
      <c r="S35" s="19">
        <f t="shared" si="20"/>
        <v>175012.15697429</v>
      </c>
      <c r="T35" s="19">
        <f t="shared" si="20"/>
        <v>178512.4001137758</v>
      </c>
      <c r="U35" s="19">
        <f t="shared" si="20"/>
        <v>182082.64811605134</v>
      </c>
      <c r="V35" s="19">
        <f t="shared" si="20"/>
        <v>185724.30107837234</v>
      </c>
      <c r="W35" s="19">
        <f t="shared" si="20"/>
        <v>189438.7870999398</v>
      </c>
      <c r="X35" s="19">
        <f t="shared" si="20"/>
        <v>193227.5628419386</v>
      </c>
      <c r="Y35" s="19">
        <f t="shared" si="20"/>
        <v>197092.11409877738</v>
      </c>
      <c r="Z35" s="19">
        <f t="shared" si="20"/>
        <v>201033.9563807529</v>
      </c>
      <c r="AA35" s="19">
        <f t="shared" si="20"/>
        <v>205054.63550836797</v>
      </c>
      <c r="AB35" s="19">
        <f t="shared" si="20"/>
        <v>209155.72821853534</v>
      </c>
      <c r="AC35" s="19">
        <f t="shared" si="20"/>
        <v>213338.84278290602</v>
      </c>
      <c r="AD35" s="19">
        <f t="shared" si="20"/>
        <v>217605.61963856418</v>
      </c>
      <c r="AE35" s="19">
        <f t="shared" si="20"/>
        <v>221957.73203133541</v>
      </c>
      <c r="AF35" s="19">
        <f t="shared" si="20"/>
        <v>226396.88667196213</v>
      </c>
      <c r="AG35" s="19">
        <f t="shared" si="20"/>
        <v>230924.82440540136</v>
      </c>
      <c r="AH35" s="19">
        <f t="shared" si="20"/>
        <v>235543.3208935094</v>
      </c>
      <c r="AI35" s="19">
        <f t="shared" si="20"/>
        <v>240254.18731137959</v>
      </c>
      <c r="AJ35" s="19">
        <f t="shared" si="20"/>
        <v>245059.27105760717</v>
      </c>
      <c r="AK35" s="19">
        <f t="shared" si="20"/>
        <v>249960.45647875933</v>
      </c>
      <c r="AL35" s="19">
        <f t="shared" si="20"/>
        <v>254959.6656083345</v>
      </c>
      <c r="AM35" s="19">
        <f t="shared" si="20"/>
        <v>260058.8589205012</v>
      </c>
      <c r="AN35" s="19">
        <f t="shared" si="20"/>
        <v>265260.03609891125</v>
      </c>
      <c r="AO35" s="19">
        <f t="shared" si="20"/>
        <v>270565.23682088946</v>
      </c>
      <c r="AP35" s="19">
        <f t="shared" si="20"/>
        <v>275976.54155730724</v>
      </c>
      <c r="AQ35" s="19">
        <f t="shared" si="20"/>
        <v>281496.07238845341</v>
      </c>
      <c r="AR35" s="19">
        <f t="shared" si="20"/>
        <v>287125.99383622251</v>
      </c>
      <c r="AS35" s="19">
        <f t="shared" ref="AS35:AT35" si="21">SUM(AS28:AS34)</f>
        <v>292868.51371294691</v>
      </c>
      <c r="AT35" s="19">
        <f t="shared" si="21"/>
        <v>298725.88398720586</v>
      </c>
    </row>
    <row r="36" spans="1:46">
      <c r="A36" s="5" t="s">
        <v>30</v>
      </c>
      <c r="B36" s="5"/>
      <c r="C36" s="7"/>
      <c r="D36" s="3"/>
    </row>
    <row r="37" spans="1:46" s="7" customFormat="1">
      <c r="A37" s="23" t="s">
        <v>31</v>
      </c>
      <c r="B37" s="7">
        <v>10</v>
      </c>
      <c r="D37" s="11"/>
      <c r="E37">
        <v>8</v>
      </c>
      <c r="F37">
        <v>8</v>
      </c>
      <c r="G37">
        <v>9</v>
      </c>
      <c r="H37">
        <v>10</v>
      </c>
      <c r="I37">
        <v>10</v>
      </c>
      <c r="J37">
        <v>10</v>
      </c>
      <c r="K37">
        <v>10</v>
      </c>
      <c r="L37">
        <v>10</v>
      </c>
      <c r="M37">
        <v>10</v>
      </c>
      <c r="N37">
        <v>10</v>
      </c>
      <c r="O37">
        <v>10</v>
      </c>
      <c r="P37">
        <v>10</v>
      </c>
      <c r="Q37">
        <v>10</v>
      </c>
      <c r="R37">
        <v>10</v>
      </c>
      <c r="S37">
        <v>10</v>
      </c>
      <c r="T37">
        <v>10</v>
      </c>
      <c r="U37">
        <v>10</v>
      </c>
      <c r="V37">
        <v>10</v>
      </c>
      <c r="W37">
        <v>10</v>
      </c>
      <c r="X37">
        <v>10</v>
      </c>
      <c r="Y37">
        <v>10</v>
      </c>
      <c r="Z37">
        <v>10</v>
      </c>
      <c r="AA37">
        <v>10</v>
      </c>
      <c r="AB37">
        <v>10</v>
      </c>
      <c r="AC37">
        <v>10</v>
      </c>
      <c r="AD37">
        <v>10</v>
      </c>
      <c r="AE37">
        <v>10</v>
      </c>
      <c r="AF37">
        <v>10</v>
      </c>
      <c r="AG37">
        <v>10</v>
      </c>
      <c r="AH37">
        <v>10</v>
      </c>
      <c r="AI37">
        <v>10</v>
      </c>
      <c r="AJ37">
        <v>10</v>
      </c>
      <c r="AK37">
        <v>10</v>
      </c>
      <c r="AL37">
        <v>10</v>
      </c>
      <c r="AM37">
        <v>10</v>
      </c>
      <c r="AN37">
        <v>10</v>
      </c>
      <c r="AO37">
        <v>10</v>
      </c>
      <c r="AP37">
        <v>10</v>
      </c>
      <c r="AQ37">
        <v>10</v>
      </c>
      <c r="AR37">
        <v>10</v>
      </c>
      <c r="AS37">
        <v>11</v>
      </c>
      <c r="AT37">
        <v>12</v>
      </c>
    </row>
    <row r="38" spans="1:46" s="7" customFormat="1">
      <c r="A38" s="23" t="s">
        <v>32</v>
      </c>
      <c r="D38" s="11"/>
      <c r="E38" s="3">
        <v>1450</v>
      </c>
      <c r="F38" s="3">
        <v>1450</v>
      </c>
      <c r="G38" s="3">
        <v>1450</v>
      </c>
      <c r="H38" s="3">
        <v>1500</v>
      </c>
      <c r="I38" s="3">
        <f t="shared" ref="I38:AT38" si="22">I39/10/12</f>
        <v>1565.3159711131163</v>
      </c>
      <c r="J38" s="3">
        <f t="shared" si="22"/>
        <v>1633.0699283778613</v>
      </c>
      <c r="K38" s="3">
        <f t="shared" si="22"/>
        <v>1703.3375423415084</v>
      </c>
      <c r="L38" s="3">
        <f t="shared" si="22"/>
        <v>1776.1963710584621</v>
      </c>
      <c r="M38" s="3">
        <f t="shared" si="22"/>
        <v>1851.7258976752903</v>
      </c>
      <c r="N38" s="3">
        <f t="shared" si="22"/>
        <v>1930.0075687101169</v>
      </c>
      <c r="O38" s="3">
        <f t="shared" si="22"/>
        <v>2011.124833042508</v>
      </c>
      <c r="P38" s="3">
        <f t="shared" si="22"/>
        <v>2095.1631816303588</v>
      </c>
      <c r="Q38" s="3">
        <f t="shared" si="22"/>
        <v>2182.2101879706329</v>
      </c>
      <c r="R38" s="3">
        <f t="shared" si="22"/>
        <v>2272.3555493211729</v>
      </c>
      <c r="S38" s="3">
        <f t="shared" si="22"/>
        <v>2365.691128701164</v>
      </c>
      <c r="T38" s="3">
        <f t="shared" si="22"/>
        <v>2462.3109976882138</v>
      </c>
      <c r="U38" s="3">
        <f t="shared" si="22"/>
        <v>2562.8770281034463</v>
      </c>
      <c r="V38" s="3">
        <f t="shared" si="22"/>
        <v>2667.497571284945</v>
      </c>
      <c r="W38" s="3">
        <f t="shared" si="22"/>
        <v>2776.0161221020821</v>
      </c>
      <c r="X38" s="3">
        <f t="shared" si="22"/>
        <v>2888.5733096278018</v>
      </c>
      <c r="Y38" s="3">
        <f t="shared" si="22"/>
        <v>3005.2758189343144</v>
      </c>
      <c r="Z38" s="3">
        <f t="shared" si="22"/>
        <v>3126.2830899819924</v>
      </c>
      <c r="AA38" s="3">
        <f t="shared" si="22"/>
        <v>3251.7494153127445</v>
      </c>
      <c r="AB38" s="3">
        <f t="shared" si="22"/>
        <v>3381.7855823129507</v>
      </c>
      <c r="AC38" s="3">
        <f t="shared" si="22"/>
        <v>3515.9427718715979</v>
      </c>
      <c r="AD38" s="3">
        <f t="shared" si="22"/>
        <v>3654.2728498735632</v>
      </c>
      <c r="AE38" s="3">
        <f t="shared" si="22"/>
        <v>3796.8500421923395</v>
      </c>
      <c r="AF38" s="3">
        <f t="shared" si="22"/>
        <v>3943.7109419229892</v>
      </c>
      <c r="AG38" s="3">
        <f t="shared" si="22"/>
        <v>4094.9119609584473</v>
      </c>
      <c r="AH38" s="3">
        <f t="shared" si="22"/>
        <v>4250.5329107220668</v>
      </c>
      <c r="AI38" s="3">
        <f t="shared" si="22"/>
        <v>4410.6456215879052</v>
      </c>
      <c r="AJ38" s="3">
        <f t="shared" si="22"/>
        <v>4575.3041663568101</v>
      </c>
      <c r="AK38" s="3">
        <f t="shared" si="22"/>
        <v>4744.5522926167596</v>
      </c>
      <c r="AL38" s="3">
        <f t="shared" si="22"/>
        <v>4918.4278520991775</v>
      </c>
      <c r="AM38" s="3">
        <f t="shared" si="22"/>
        <v>5096.9419721510312</v>
      </c>
      <c r="AN38" s="3">
        <f t="shared" si="22"/>
        <v>5280.168393517707</v>
      </c>
      <c r="AO38" s="3">
        <f t="shared" si="22"/>
        <v>5468.1125169395054</v>
      </c>
      <c r="AP38" s="3">
        <f t="shared" si="22"/>
        <v>5660.8321863488891</v>
      </c>
      <c r="AQ38" s="3">
        <f t="shared" si="22"/>
        <v>5858.3665347807046</v>
      </c>
      <c r="AR38" s="3">
        <f t="shared" si="22"/>
        <v>6060.7244880969656</v>
      </c>
      <c r="AS38" s="3">
        <f t="shared" si="22"/>
        <v>6267.9788358653595</v>
      </c>
      <c r="AT38" s="3">
        <f t="shared" si="22"/>
        <v>6480.195153318251</v>
      </c>
    </row>
    <row r="39" spans="1:46">
      <c r="A39" s="10" t="s">
        <v>62</v>
      </c>
      <c r="B39" s="10" t="s">
        <v>33</v>
      </c>
      <c r="C39" s="3">
        <v>1350</v>
      </c>
      <c r="D39" s="3">
        <f>C39*B37</f>
        <v>13500</v>
      </c>
      <c r="E39" s="3">
        <f>E38*12*E37</f>
        <v>139200</v>
      </c>
      <c r="F39" s="3">
        <f t="shared" ref="F39:H39" si="23">F38*12*F37</f>
        <v>139200</v>
      </c>
      <c r="G39" s="3">
        <f t="shared" si="23"/>
        <v>156600</v>
      </c>
      <c r="H39" s="3">
        <f t="shared" si="23"/>
        <v>180000</v>
      </c>
      <c r="I39" s="3">
        <f>H39*Makro!AE18+H39</f>
        <v>187837.91653357394</v>
      </c>
      <c r="J39" s="3">
        <f>I39*Makro!AF18+I39</f>
        <v>195968.39140534337</v>
      </c>
      <c r="K39" s="3">
        <f>J39*Makro!AG18+J39</f>
        <v>204400.50508098103</v>
      </c>
      <c r="L39" s="3">
        <f>K39*Makro!AH18+K39</f>
        <v>213143.56452701543</v>
      </c>
      <c r="M39" s="3">
        <f>L39*Makro!AI18+L39</f>
        <v>222207.10772103484</v>
      </c>
      <c r="N39" s="3">
        <f>M39*Makro!AJ18+M39</f>
        <v>231600.90824521403</v>
      </c>
      <c r="O39" s="3">
        <f>N39*Makro!AK18+N39</f>
        <v>241334.97996510097</v>
      </c>
      <c r="P39" s="3">
        <f>O39*Makro!AL18+O39</f>
        <v>251419.58179564305</v>
      </c>
      <c r="Q39" s="3">
        <f>P39*Makro!AM18+P39</f>
        <v>261865.22255647593</v>
      </c>
      <c r="R39" s="3">
        <f>Q39*Makro!AN18+Q39</f>
        <v>272682.66591854073</v>
      </c>
      <c r="S39" s="3">
        <f>R39*Makro!AO18+R39</f>
        <v>283882.9354441397</v>
      </c>
      <c r="T39" s="3">
        <f>S39*Makro!AP18+S39</f>
        <v>295477.31972258567</v>
      </c>
      <c r="U39" s="3">
        <f>T39*Makro!AQ18+T39</f>
        <v>307545.24337241356</v>
      </c>
      <c r="V39" s="3">
        <f>U39*Makro!AR18+U39</f>
        <v>320099.70855419338</v>
      </c>
      <c r="W39" s="3">
        <f>V39*Makro!AS18+V39</f>
        <v>333121.93465224985</v>
      </c>
      <c r="X39" s="3">
        <f>W39*Makro!AT18+W39</f>
        <v>346628.79715533624</v>
      </c>
      <c r="Y39" s="3">
        <f>X39*Makro!AU18+X39</f>
        <v>360633.09827211773</v>
      </c>
      <c r="Z39" s="3">
        <f>Y39*Makro!AV18+Y39</f>
        <v>375153.97079783905</v>
      </c>
      <c r="AA39" s="3">
        <f>Z39*Makro!AW18+Z39</f>
        <v>390209.92983752937</v>
      </c>
      <c r="AB39" s="3">
        <f>AA39*Makro!AX18+AA39</f>
        <v>405814.26987755409</v>
      </c>
      <c r="AC39" s="3">
        <f>AB39*Makro!AY18+AB39</f>
        <v>421913.13262459176</v>
      </c>
      <c r="AD39" s="3">
        <f>AC39*Makro!AZ18+AC39</f>
        <v>438512.74198482762</v>
      </c>
      <c r="AE39" s="3">
        <f>AD39*Makro!BA18+AD39</f>
        <v>455622.00506308075</v>
      </c>
      <c r="AF39" s="3">
        <f>AE39*Makro!BB18+AE39</f>
        <v>473245.3130307587</v>
      </c>
      <c r="AG39" s="3">
        <f>AF39*Makro!BC18+AF39</f>
        <v>491389.43531501369</v>
      </c>
      <c r="AH39" s="3">
        <f>AG39*Makro!BD18+AG39</f>
        <v>510063.94928664807</v>
      </c>
      <c r="AI39" s="3">
        <f>AH39*Makro!BE18+AH39</f>
        <v>529277.47459054866</v>
      </c>
      <c r="AJ39" s="3">
        <f>AI39*Makro!BF18+AI39</f>
        <v>549036.49996281718</v>
      </c>
      <c r="AK39" s="3">
        <f>AJ39*Makro!BG18+AJ39</f>
        <v>569346.27511401114</v>
      </c>
      <c r="AL39" s="3">
        <f>AK39*Makro!BH18+AK39</f>
        <v>590211.34225190128</v>
      </c>
      <c r="AM39" s="3">
        <f>AL39*Makro!BI18+AL39</f>
        <v>611633.03665812372</v>
      </c>
      <c r="AN39" s="3">
        <f>AM39*Makro!BJ18+AM39</f>
        <v>633620.20722212491</v>
      </c>
      <c r="AO39" s="3">
        <f>AN39*Makro!BK18+AN39</f>
        <v>656173.50203274062</v>
      </c>
      <c r="AP39" s="3">
        <f>AO39*Makro!BL18+AO39</f>
        <v>679299.86236186663</v>
      </c>
      <c r="AQ39" s="3">
        <f>AP39*Makro!BM18+AP39</f>
        <v>703003.98417368461</v>
      </c>
      <c r="AR39" s="3">
        <f>AQ39*Makro!BN18+AQ39</f>
        <v>727286.93857163587</v>
      </c>
      <c r="AS39" s="3">
        <f>AR39*Makro!BO18+AR39</f>
        <v>752157.46030384314</v>
      </c>
      <c r="AT39" s="3">
        <f>AS39*Makro!BP18+AS39</f>
        <v>777623.41839819017</v>
      </c>
    </row>
    <row r="40" spans="1:46">
      <c r="A40" s="10" t="s">
        <v>34</v>
      </c>
      <c r="B40" s="10" t="s">
        <v>33</v>
      </c>
      <c r="C40" s="24">
        <f>C39*0.338</f>
        <v>456.3</v>
      </c>
      <c r="D40" s="3">
        <f>C40*B37</f>
        <v>4563</v>
      </c>
      <c r="E40" s="3">
        <f>E39*0.338</f>
        <v>47049.600000000006</v>
      </c>
      <c r="F40" s="3">
        <f t="shared" ref="F40:AR40" si="24">F39*0.338</f>
        <v>47049.600000000006</v>
      </c>
      <c r="G40" s="3">
        <f t="shared" si="24"/>
        <v>52930.8</v>
      </c>
      <c r="H40" s="3">
        <f t="shared" si="24"/>
        <v>60840.000000000007</v>
      </c>
      <c r="I40" s="3">
        <f t="shared" si="24"/>
        <v>63489.215788347996</v>
      </c>
      <c r="J40" s="3">
        <f t="shared" si="24"/>
        <v>66237.316295006065</v>
      </c>
      <c r="K40" s="3">
        <f t="shared" si="24"/>
        <v>69087.370717371596</v>
      </c>
      <c r="L40" s="3">
        <f t="shared" si="24"/>
        <v>72042.524810131217</v>
      </c>
      <c r="M40" s="3">
        <f t="shared" si="24"/>
        <v>75106.002409709778</v>
      </c>
      <c r="N40" s="3">
        <f t="shared" si="24"/>
        <v>78281.10698688234</v>
      </c>
      <c r="O40" s="3">
        <f t="shared" si="24"/>
        <v>81571.223228204137</v>
      </c>
      <c r="P40" s="3">
        <f t="shared" si="24"/>
        <v>84979.818646927364</v>
      </c>
      <c r="Q40" s="3">
        <f t="shared" si="24"/>
        <v>88510.445224088864</v>
      </c>
      <c r="R40" s="3">
        <f t="shared" si="24"/>
        <v>92166.741080466774</v>
      </c>
      <c r="S40" s="3">
        <f t="shared" si="24"/>
        <v>95952.432180119227</v>
      </c>
      <c r="T40" s="3">
        <f t="shared" si="24"/>
        <v>99871.334066233961</v>
      </c>
      <c r="U40" s="3">
        <f t="shared" si="24"/>
        <v>103950.29225987579</v>
      </c>
      <c r="V40" s="3">
        <f t="shared" si="24"/>
        <v>108193.70149131736</v>
      </c>
      <c r="W40" s="3">
        <f t="shared" si="24"/>
        <v>112595.21391246046</v>
      </c>
      <c r="X40" s="3">
        <f t="shared" si="24"/>
        <v>117160.53343850365</v>
      </c>
      <c r="Y40" s="3">
        <f t="shared" si="24"/>
        <v>121893.98721597579</v>
      </c>
      <c r="Z40" s="3">
        <f t="shared" si="24"/>
        <v>126802.0421296696</v>
      </c>
      <c r="AA40" s="3">
        <f t="shared" si="24"/>
        <v>131890.95628508495</v>
      </c>
      <c r="AB40" s="3">
        <f t="shared" si="24"/>
        <v>137165.2232186133</v>
      </c>
      <c r="AC40" s="3">
        <f t="shared" si="24"/>
        <v>142606.63882711204</v>
      </c>
      <c r="AD40" s="3">
        <f t="shared" si="24"/>
        <v>148217.30679087175</v>
      </c>
      <c r="AE40" s="3">
        <f t="shared" si="24"/>
        <v>154000.2377113213</v>
      </c>
      <c r="AF40" s="3">
        <f t="shared" si="24"/>
        <v>159956.91580439644</v>
      </c>
      <c r="AG40" s="3">
        <f t="shared" si="24"/>
        <v>166089.62913647463</v>
      </c>
      <c r="AH40" s="3">
        <f t="shared" si="24"/>
        <v>172401.61485888707</v>
      </c>
      <c r="AI40" s="3">
        <f t="shared" si="24"/>
        <v>178895.78641160546</v>
      </c>
      <c r="AJ40" s="3">
        <f t="shared" si="24"/>
        <v>185574.33698743221</v>
      </c>
      <c r="AK40" s="3">
        <f t="shared" si="24"/>
        <v>192439.04098853577</v>
      </c>
      <c r="AL40" s="3">
        <f t="shared" si="24"/>
        <v>199491.43368114263</v>
      </c>
      <c r="AM40" s="3">
        <f t="shared" si="24"/>
        <v>206731.96639044583</v>
      </c>
      <c r="AN40" s="3">
        <f t="shared" si="24"/>
        <v>214163.63004107823</v>
      </c>
      <c r="AO40" s="3">
        <f t="shared" si="24"/>
        <v>221786.64368706636</v>
      </c>
      <c r="AP40" s="3">
        <f t="shared" si="24"/>
        <v>229603.35347831095</v>
      </c>
      <c r="AQ40" s="3">
        <f t="shared" si="24"/>
        <v>237615.34665070541</v>
      </c>
      <c r="AR40" s="3">
        <f t="shared" si="24"/>
        <v>245822.98523721294</v>
      </c>
      <c r="AS40" s="3">
        <f t="shared" ref="AS40:AT40" si="25">AS39*0.338</f>
        <v>254229.22158269899</v>
      </c>
      <c r="AT40" s="3">
        <f t="shared" si="25"/>
        <v>262836.71541858831</v>
      </c>
    </row>
    <row r="41" spans="1:46">
      <c r="A41" s="10" t="s">
        <v>67</v>
      </c>
      <c r="B41" s="10" t="s">
        <v>33</v>
      </c>
      <c r="C41">
        <v>12</v>
      </c>
      <c r="D41" s="3">
        <f>C41*B37</f>
        <v>120</v>
      </c>
      <c r="E41" s="3">
        <f>D41*12</f>
        <v>1440</v>
      </c>
      <c r="F41" s="3">
        <f>E41*Makro!AB$12+E41</f>
        <v>1486.3679999999999</v>
      </c>
      <c r="G41" s="3">
        <f>F41*Makro!AC$12+F41</f>
        <v>1520.2571903999999</v>
      </c>
      <c r="H41" s="3">
        <f>G41*Makro!AD$12+G41</f>
        <v>1554.31095146496</v>
      </c>
      <c r="I41" s="3">
        <f>H41*Makro!AE$12+H41</f>
        <v>1585.3971704942592</v>
      </c>
      <c r="J41" s="3">
        <f>I41*Makro!AF$12+I41</f>
        <v>1617.1051139041444</v>
      </c>
      <c r="K41" s="3">
        <f>J41*Makro!AG$12+J41</f>
        <v>1649.4472161822273</v>
      </c>
      <c r="L41" s="3">
        <f>K41*Makro!AH$12+K41</f>
        <v>1682.4361605058718</v>
      </c>
      <c r="M41" s="3">
        <f>L41*Makro!AI$12+L41</f>
        <v>1716.0848837159892</v>
      </c>
      <c r="N41" s="3">
        <f>M41*Makro!AJ$12+M41</f>
        <v>1750.4065813903089</v>
      </c>
      <c r="O41" s="3">
        <f>N41*Makro!AK$12+N41</f>
        <v>1785.4147130181152</v>
      </c>
      <c r="P41" s="3">
        <f>O41*Makro!AL$12+O41</f>
        <v>1821.1230072784774</v>
      </c>
      <c r="Q41" s="3">
        <f>P41*Makro!AM$12+P41</f>
        <v>1857.545467424047</v>
      </c>
      <c r="R41" s="3">
        <f>Q41*Makro!AN$12+Q41</f>
        <v>1894.6963767725281</v>
      </c>
      <c r="S41" s="3">
        <f>R41*Makro!AO$12+R41</f>
        <v>1932.5903043079786</v>
      </c>
      <c r="T41" s="3">
        <f>S41*Makro!AP$12+S41</f>
        <v>1971.2421103941381</v>
      </c>
      <c r="U41" s="3">
        <f>T41*Makro!AQ$12+T41</f>
        <v>2010.666952602021</v>
      </c>
      <c r="V41" s="3">
        <f>U41*Makro!AR$12+U41</f>
        <v>2050.8802916540612</v>
      </c>
      <c r="W41" s="3">
        <f>V41*Makro!AS$12+V41</f>
        <v>2091.8978974871425</v>
      </c>
      <c r="X41" s="3">
        <f>W41*Makro!AT$12+W41</f>
        <v>2133.7358554368852</v>
      </c>
      <c r="Y41" s="3">
        <f>X41*Makro!AU$12+X41</f>
        <v>2176.4105725456229</v>
      </c>
      <c r="Z41" s="3">
        <f>Y41*Makro!AV$12+Y41</f>
        <v>2219.9387839965352</v>
      </c>
      <c r="AA41" s="3">
        <f>Z41*Makro!AW$12+Z41</f>
        <v>2264.3375596764658</v>
      </c>
      <c r="AB41" s="3">
        <f>AA41*Makro!AX$12+AA41</f>
        <v>2309.624310869995</v>
      </c>
      <c r="AC41" s="3">
        <f>AB41*Makro!AY$12+AB41</f>
        <v>2355.8167970873951</v>
      </c>
      <c r="AD41" s="3">
        <f>AC41*Makro!AZ$12+AC41</f>
        <v>2402.9331330291429</v>
      </c>
      <c r="AE41" s="3">
        <f>AD41*Makro!BA$12+AD41</f>
        <v>2450.9917956897257</v>
      </c>
      <c r="AF41" s="3">
        <f>AE41*Makro!BB$12+AE41</f>
        <v>2500.0116316035201</v>
      </c>
      <c r="AG41" s="3">
        <f>AF41*Makro!BC$12+AF41</f>
        <v>2550.0118642355906</v>
      </c>
      <c r="AH41" s="3">
        <f>AG41*Makro!BD$12+AG41</f>
        <v>2601.0121015203022</v>
      </c>
      <c r="AI41" s="3">
        <f>AH41*Makro!BE$12+AH41</f>
        <v>2653.032343550708</v>
      </c>
      <c r="AJ41" s="3">
        <f>AI41*Makro!BF$12+AI41</f>
        <v>2706.0929904217223</v>
      </c>
      <c r="AK41" s="3">
        <f>AJ41*Makro!BG$12+AJ41</f>
        <v>2760.2148502301566</v>
      </c>
      <c r="AL41" s="3">
        <f>AK41*Makro!BH$12+AK41</f>
        <v>2815.4191472347597</v>
      </c>
      <c r="AM41" s="3">
        <f>AL41*Makro!BI$12+AL41</f>
        <v>2871.7275301794548</v>
      </c>
      <c r="AN41" s="3">
        <f>AM41*Makro!BJ$12+AM41</f>
        <v>2929.1620807830441</v>
      </c>
      <c r="AO41" s="3">
        <f>AN41*Makro!BK$12+AN41</f>
        <v>2987.745322398705</v>
      </c>
      <c r="AP41" s="3">
        <f>AO41*Makro!BL$12+AO41</f>
        <v>3047.500228846679</v>
      </c>
      <c r="AQ41" s="3">
        <f>AP41*Makro!BM$12+AP41</f>
        <v>3108.4502334236126</v>
      </c>
      <c r="AR41" s="3">
        <f>AQ41*Makro!BN$12+AQ41</f>
        <v>3170.6192380920847</v>
      </c>
      <c r="AS41" s="3">
        <f>AR41*Makro!BO$12+AR41</f>
        <v>3234.0316228539264</v>
      </c>
      <c r="AT41" s="3">
        <f>AS41*Makro!BP$12+AS41</f>
        <v>3298.7122553110048</v>
      </c>
    </row>
    <row r="42" spans="1:46" s="7" customFormat="1">
      <c r="A42" s="20" t="s">
        <v>35</v>
      </c>
      <c r="B42" s="20"/>
      <c r="C42" s="17"/>
      <c r="D42" s="19">
        <f>SUM(D39:D41)</f>
        <v>18183</v>
      </c>
      <c r="E42" s="19">
        <f>SUM(E39:E41)</f>
        <v>187689.60000000001</v>
      </c>
      <c r="F42" s="19">
        <f t="shared" ref="F42" si="26">SUM(F39:F41)</f>
        <v>187735.96799999999</v>
      </c>
      <c r="G42" s="19">
        <f t="shared" ref="G42:AR42" si="27">SUM(G39:G41)</f>
        <v>211051.0571904</v>
      </c>
      <c r="H42" s="19">
        <f t="shared" si="27"/>
        <v>242394.31095146495</v>
      </c>
      <c r="I42" s="19">
        <f t="shared" si="27"/>
        <v>252912.52949241619</v>
      </c>
      <c r="J42" s="19">
        <f t="shared" si="27"/>
        <v>263822.81281425362</v>
      </c>
      <c r="K42" s="19">
        <f t="shared" si="27"/>
        <v>275137.32301453489</v>
      </c>
      <c r="L42" s="19">
        <f t="shared" si="27"/>
        <v>286868.52549765253</v>
      </c>
      <c r="M42" s="19">
        <f t="shared" si="27"/>
        <v>299029.19501446065</v>
      </c>
      <c r="N42" s="19">
        <f t="shared" si="27"/>
        <v>311632.42181348667</v>
      </c>
      <c r="O42" s="19">
        <f t="shared" si="27"/>
        <v>324691.61790632323</v>
      </c>
      <c r="P42" s="19">
        <f t="shared" si="27"/>
        <v>338220.52344984893</v>
      </c>
      <c r="Q42" s="19">
        <f t="shared" si="27"/>
        <v>352233.21324798884</v>
      </c>
      <c r="R42" s="19">
        <f t="shared" si="27"/>
        <v>366744.10337578005</v>
      </c>
      <c r="S42" s="19">
        <f t="shared" si="27"/>
        <v>381767.9579285669</v>
      </c>
      <c r="T42" s="19">
        <f t="shared" si="27"/>
        <v>397319.89589921373</v>
      </c>
      <c r="U42" s="19">
        <f t="shared" si="27"/>
        <v>413506.20258489141</v>
      </c>
      <c r="V42" s="19">
        <f t="shared" si="27"/>
        <v>430344.29033716483</v>
      </c>
      <c r="W42" s="19">
        <f t="shared" si="27"/>
        <v>447809.04646219744</v>
      </c>
      <c r="X42" s="19">
        <f t="shared" si="27"/>
        <v>465923.06644927675</v>
      </c>
      <c r="Y42" s="19">
        <f t="shared" si="27"/>
        <v>484703.49606063915</v>
      </c>
      <c r="Z42" s="19">
        <f t="shared" si="27"/>
        <v>504175.95171150524</v>
      </c>
      <c r="AA42" s="19">
        <f t="shared" si="27"/>
        <v>524365.22368229076</v>
      </c>
      <c r="AB42" s="19">
        <f t="shared" si="27"/>
        <v>545289.11740703741</v>
      </c>
      <c r="AC42" s="19">
        <f t="shared" si="27"/>
        <v>566875.58824879117</v>
      </c>
      <c r="AD42" s="19">
        <f t="shared" si="27"/>
        <v>589132.98190872848</v>
      </c>
      <c r="AE42" s="19">
        <f t="shared" si="27"/>
        <v>612073.23457009171</v>
      </c>
      <c r="AF42" s="19">
        <f t="shared" si="27"/>
        <v>635702.24046675861</v>
      </c>
      <c r="AG42" s="19">
        <f t="shared" si="27"/>
        <v>660029.07631572394</v>
      </c>
      <c r="AH42" s="19">
        <f t="shared" si="27"/>
        <v>685066.57624705543</v>
      </c>
      <c r="AI42" s="19">
        <f t="shared" si="27"/>
        <v>710826.29334570479</v>
      </c>
      <c r="AJ42" s="19">
        <f t="shared" si="27"/>
        <v>737316.92994067108</v>
      </c>
      <c r="AK42" s="19">
        <f t="shared" si="27"/>
        <v>764545.53095277702</v>
      </c>
      <c r="AL42" s="19">
        <f t="shared" si="27"/>
        <v>792518.19508027867</v>
      </c>
      <c r="AM42" s="19">
        <f t="shared" si="27"/>
        <v>821236.73057874897</v>
      </c>
      <c r="AN42" s="19">
        <f t="shared" si="27"/>
        <v>850712.99934398616</v>
      </c>
      <c r="AO42" s="19">
        <f t="shared" si="27"/>
        <v>880947.89104220574</v>
      </c>
      <c r="AP42" s="19">
        <f t="shared" si="27"/>
        <v>911950.71606902429</v>
      </c>
      <c r="AQ42" s="19">
        <f t="shared" si="27"/>
        <v>943727.78105781367</v>
      </c>
      <c r="AR42" s="19">
        <f t="shared" si="27"/>
        <v>976280.54304694093</v>
      </c>
      <c r="AS42" s="19">
        <f t="shared" ref="AS42:AT42" si="28">SUM(AS39:AS41)</f>
        <v>1009620.7135093961</v>
      </c>
      <c r="AT42" s="19">
        <f t="shared" si="28"/>
        <v>1043758.8460720894</v>
      </c>
    </row>
    <row r="43" spans="1:46">
      <c r="A43" s="13" t="s">
        <v>36</v>
      </c>
      <c r="B43" s="13"/>
      <c r="C43" s="14"/>
      <c r="D43" s="15">
        <f t="shared" ref="D43:AR43" si="29">D26+D35+D42</f>
        <v>32664</v>
      </c>
      <c r="E43" s="15">
        <f t="shared" si="29"/>
        <v>361461.6</v>
      </c>
      <c r="F43" s="15">
        <f t="shared" si="29"/>
        <v>367103.4264</v>
      </c>
      <c r="G43" s="15">
        <f t="shared" si="29"/>
        <v>394508.09364192002</v>
      </c>
      <c r="H43" s="15">
        <f t="shared" si="29"/>
        <v>429960.78501949902</v>
      </c>
      <c r="I43" s="15">
        <f t="shared" si="29"/>
        <v>444230.3330418109</v>
      </c>
      <c r="J43" s="15">
        <f t="shared" si="29"/>
        <v>458966.97243463621</v>
      </c>
      <c r="K43" s="15">
        <f t="shared" si="29"/>
        <v>474184.36582732515</v>
      </c>
      <c r="L43" s="15">
        <f t="shared" si="29"/>
        <v>489896.50916669861</v>
      </c>
      <c r="M43" s="15">
        <f t="shared" si="29"/>
        <v>506117.73835688765</v>
      </c>
      <c r="N43" s="15">
        <f t="shared" si="29"/>
        <v>522862.7360227622</v>
      </c>
      <c r="O43" s="15">
        <f t="shared" si="29"/>
        <v>540146.53839978424</v>
      </c>
      <c r="P43" s="15">
        <f t="shared" si="29"/>
        <v>557984.54235317919</v>
      </c>
      <c r="Q43" s="15">
        <f t="shared" si="29"/>
        <v>576392.51252938574</v>
      </c>
      <c r="R43" s="15">
        <f t="shared" si="29"/>
        <v>595386.58864280488</v>
      </c>
      <c r="S43" s="15">
        <f t="shared" si="29"/>
        <v>614983.29290093225</v>
      </c>
      <c r="T43" s="15">
        <f t="shared" si="29"/>
        <v>635199.53757102636</v>
      </c>
      <c r="U43" s="15">
        <f t="shared" si="29"/>
        <v>656143.4370901403</v>
      </c>
      <c r="V43" s="15">
        <f t="shared" si="29"/>
        <v>677834.26953251869</v>
      </c>
      <c r="W43" s="15">
        <f t="shared" si="29"/>
        <v>700248.82524145837</v>
      </c>
      <c r="X43" s="15">
        <f t="shared" si="29"/>
        <v>723411.6408041229</v>
      </c>
      <c r="Y43" s="15">
        <f t="shared" si="29"/>
        <v>747341.84190258221</v>
      </c>
      <c r="Z43" s="15">
        <f t="shared" si="29"/>
        <v>772067.06447028718</v>
      </c>
      <c r="AA43" s="15">
        <f t="shared" si="29"/>
        <v>797614.15869624831</v>
      </c>
      <c r="AB43" s="15">
        <f t="shared" si="29"/>
        <v>824003.03112127411</v>
      </c>
      <c r="AC43" s="15">
        <f t="shared" si="29"/>
        <v>851163.78023731266</v>
      </c>
      <c r="AD43" s="15">
        <f t="shared" si="29"/>
        <v>879106.93773702043</v>
      </c>
      <c r="AE43" s="15">
        <f t="shared" si="29"/>
        <v>907846.66951494943</v>
      </c>
      <c r="AF43" s="15">
        <f t="shared" si="29"/>
        <v>937391.14411051339</v>
      </c>
      <c r="AG43" s="15">
        <f t="shared" si="29"/>
        <v>967751.75803235383</v>
      </c>
      <c r="AH43" s="15">
        <f t="shared" si="29"/>
        <v>998943.71159801795</v>
      </c>
      <c r="AI43" s="15">
        <f t="shared" si="29"/>
        <v>1030980.9714036866</v>
      </c>
      <c r="AJ43" s="15">
        <f t="shared" si="29"/>
        <v>1063874.7015598125</v>
      </c>
      <c r="AK43" s="15">
        <f t="shared" si="29"/>
        <v>1097634.4580043014</v>
      </c>
      <c r="AL43" s="15">
        <f t="shared" si="29"/>
        <v>1132268.9006728334</v>
      </c>
      <c r="AM43" s="15">
        <f t="shared" si="29"/>
        <v>1167782.4502831548</v>
      </c>
      <c r="AN43" s="15">
        <f t="shared" si="29"/>
        <v>1204189.6334424801</v>
      </c>
      <c r="AO43" s="15">
        <f t="shared" si="29"/>
        <v>1241494.0578226696</v>
      </c>
      <c r="AP43" s="15">
        <f t="shared" si="29"/>
        <v>1279707.8061850974</v>
      </c>
      <c r="AQ43" s="15">
        <f t="shared" si="29"/>
        <v>1318840.0129762082</v>
      </c>
      <c r="AR43" s="15">
        <f t="shared" si="29"/>
        <v>1358895.0196037034</v>
      </c>
      <c r="AS43" s="15">
        <f t="shared" ref="AS43:AT43" si="30">AS26+AS35+AS42</f>
        <v>1399887.4795972938</v>
      </c>
      <c r="AT43" s="15">
        <f t="shared" si="30"/>
        <v>1441830.9474817449</v>
      </c>
    </row>
    <row r="44" spans="1:46">
      <c r="A44" s="13" t="s">
        <v>37</v>
      </c>
      <c r="B44" s="13"/>
      <c r="C44" s="21"/>
      <c r="D44" s="21">
        <f t="shared" ref="D44:AT44" si="31">D20-D43</f>
        <v>2736</v>
      </c>
      <c r="E44" s="15">
        <f t="shared" si="31"/>
        <v>554.40000000002328</v>
      </c>
      <c r="F44" s="15">
        <f t="shared" si="31"/>
        <v>-5087.4263999999966</v>
      </c>
      <c r="G44" s="15">
        <f t="shared" si="31"/>
        <v>-1100.0936419200152</v>
      </c>
      <c r="H44" s="15">
        <f t="shared" si="31"/>
        <v>11668.552580500953</v>
      </c>
      <c r="I44" s="15">
        <f t="shared" si="31"/>
        <v>13280.88064613787</v>
      </c>
      <c r="J44" s="15">
        <f t="shared" si="31"/>
        <v>14969.642640015692</v>
      </c>
      <c r="K44" s="15">
        <f t="shared" si="31"/>
        <v>16737.41800806229</v>
      </c>
      <c r="L44" s="15">
        <f t="shared" si="31"/>
        <v>18586.852392185538</v>
      </c>
      <c r="M44" s="15">
        <f t="shared" si="31"/>
        <v>20520.658947745978</v>
      </c>
      <c r="N44" s="15">
        <f t="shared" si="31"/>
        <v>22541.619685139798</v>
      </c>
      <c r="O44" s="15">
        <f t="shared" si="31"/>
        <v>24652.586836062721</v>
      </c>
      <c r="P44" s="15">
        <f t="shared" si="31"/>
        <v>26856.484245037311</v>
      </c>
      <c r="Q44" s="15">
        <f t="shared" si="31"/>
        <v>29156.308786799666</v>
      </c>
      <c r="R44" s="15">
        <f t="shared" si="31"/>
        <v>31555.131810153602</v>
      </c>
      <c r="S44" s="15">
        <f t="shared" si="31"/>
        <v>34056.100608915323</v>
      </c>
      <c r="T44" s="15">
        <f t="shared" si="31"/>
        <v>36662.439920581412</v>
      </c>
      <c r="U44" s="15">
        <f t="shared" si="31"/>
        <v>39399.535997260013</v>
      </c>
      <c r="V44" s="15">
        <f t="shared" si="31"/>
        <v>42271.153032220085</v>
      </c>
      <c r="W44" s="15">
        <f t="shared" si="31"/>
        <v>45270.704230561736</v>
      </c>
      <c r="X44" s="15">
        <f t="shared" si="31"/>
        <v>48403.195263257716</v>
      </c>
      <c r="Y44" s="15">
        <f t="shared" si="31"/>
        <v>51672.296707194066</v>
      </c>
      <c r="Z44" s="15">
        <f t="shared" si="31"/>
        <v>55083.729119420517</v>
      </c>
      <c r="AA44" s="15">
        <f t="shared" si="31"/>
        <v>58643.001969905337</v>
      </c>
      <c r="AB44" s="15">
        <f t="shared" si="31"/>
        <v>62353.915712908027</v>
      </c>
      <c r="AC44" s="15">
        <f t="shared" si="31"/>
        <v>66198.409747575177</v>
      </c>
      <c r="AD44" s="15">
        <f t="shared" si="31"/>
        <v>70177.962637834018</v>
      </c>
      <c r="AE44" s="15">
        <f t="shared" si="31"/>
        <v>74294.915089698625</v>
      </c>
      <c r="AF44" s="15">
        <f t="shared" si="31"/>
        <v>78550.127238727175</v>
      </c>
      <c r="AG44" s="15">
        <f t="shared" si="31"/>
        <v>82945.221696883207</v>
      </c>
      <c r="AH44" s="15">
        <f t="shared" si="31"/>
        <v>87482.723139316775</v>
      </c>
      <c r="AI44" s="15">
        <f t="shared" si="31"/>
        <v>92164.832777687814</v>
      </c>
      <c r="AJ44" s="15">
        <f t="shared" si="31"/>
        <v>96993.046386689879</v>
      </c>
      <c r="AK44" s="15">
        <f t="shared" si="31"/>
        <v>101968.44426861382</v>
      </c>
      <c r="AL44" s="15">
        <f t="shared" si="31"/>
        <v>107091.86395697389</v>
      </c>
      <c r="AM44" s="15">
        <f t="shared" si="31"/>
        <v>112363.08668899001</v>
      </c>
      <c r="AN44" s="15">
        <f t="shared" si="31"/>
        <v>117784.32545678318</v>
      </c>
      <c r="AO44" s="15">
        <f t="shared" si="31"/>
        <v>123355.1115038658</v>
      </c>
      <c r="AP44" s="15">
        <f t="shared" si="31"/>
        <v>129077.01019219169</v>
      </c>
      <c r="AQ44" s="15">
        <f t="shared" si="31"/>
        <v>134950.84242835641</v>
      </c>
      <c r="AR44" s="15">
        <f t="shared" si="31"/>
        <v>140976.23549961857</v>
      </c>
      <c r="AS44" s="15">
        <f t="shared" si="31"/>
        <v>147155.29590817238</v>
      </c>
      <c r="AT44" s="15">
        <f t="shared" si="31"/>
        <v>153489.83375013131</v>
      </c>
    </row>
    <row r="45" spans="1:46">
      <c r="C45" s="3"/>
      <c r="E45" s="26"/>
    </row>
    <row r="46" spans="1:46" outlineLevel="1">
      <c r="A46" t="s">
        <v>38</v>
      </c>
      <c r="F46" s="3">
        <f>B8-B3-G46</f>
        <v>1905000</v>
      </c>
      <c r="G46" s="3">
        <f>750000/2</f>
        <v>375000</v>
      </c>
    </row>
    <row r="47" spans="1:46" outlineLevel="1">
      <c r="A47" t="s">
        <v>39</v>
      </c>
      <c r="E47" s="3"/>
      <c r="F47" s="3">
        <f>F46/40</f>
        <v>47625</v>
      </c>
      <c r="G47" s="3">
        <f>F47+G46/40</f>
        <v>57000</v>
      </c>
      <c r="H47" s="3">
        <f t="shared" ref="H47:AR47" si="32">G47</f>
        <v>57000</v>
      </c>
      <c r="I47" s="3">
        <f t="shared" si="32"/>
        <v>57000</v>
      </c>
      <c r="J47" s="3">
        <f t="shared" si="32"/>
        <v>57000</v>
      </c>
      <c r="K47" s="3">
        <f t="shared" si="32"/>
        <v>57000</v>
      </c>
      <c r="L47" s="3">
        <f t="shared" si="32"/>
        <v>57000</v>
      </c>
      <c r="M47" s="3">
        <f t="shared" si="32"/>
        <v>57000</v>
      </c>
      <c r="N47" s="3">
        <f t="shared" si="32"/>
        <v>57000</v>
      </c>
      <c r="O47" s="3">
        <f t="shared" si="32"/>
        <v>57000</v>
      </c>
      <c r="P47" s="3">
        <f t="shared" si="32"/>
        <v>57000</v>
      </c>
      <c r="Q47" s="3">
        <f t="shared" si="32"/>
        <v>57000</v>
      </c>
      <c r="R47" s="3">
        <f t="shared" si="32"/>
        <v>57000</v>
      </c>
      <c r="S47" s="3">
        <f t="shared" si="32"/>
        <v>57000</v>
      </c>
      <c r="T47" s="3">
        <f t="shared" si="32"/>
        <v>57000</v>
      </c>
      <c r="U47" s="3">
        <f t="shared" si="32"/>
        <v>57000</v>
      </c>
      <c r="V47" s="3">
        <f t="shared" si="32"/>
        <v>57000</v>
      </c>
      <c r="W47" s="3">
        <f t="shared" si="32"/>
        <v>57000</v>
      </c>
      <c r="X47" s="3">
        <f t="shared" si="32"/>
        <v>57000</v>
      </c>
      <c r="Y47" s="3">
        <f t="shared" si="32"/>
        <v>57000</v>
      </c>
      <c r="Z47" s="3">
        <f t="shared" si="32"/>
        <v>57000</v>
      </c>
      <c r="AA47" s="3">
        <f t="shared" si="32"/>
        <v>57000</v>
      </c>
      <c r="AB47" s="3">
        <f t="shared" si="32"/>
        <v>57000</v>
      </c>
      <c r="AC47" s="3">
        <f t="shared" si="32"/>
        <v>57000</v>
      </c>
      <c r="AD47" s="3">
        <f t="shared" si="32"/>
        <v>57000</v>
      </c>
      <c r="AE47" s="3">
        <f t="shared" si="32"/>
        <v>57000</v>
      </c>
      <c r="AF47" s="3">
        <f t="shared" si="32"/>
        <v>57000</v>
      </c>
      <c r="AG47" s="3">
        <f t="shared" si="32"/>
        <v>57000</v>
      </c>
      <c r="AH47" s="3">
        <f t="shared" si="32"/>
        <v>57000</v>
      </c>
      <c r="AI47" s="3">
        <f t="shared" si="32"/>
        <v>57000</v>
      </c>
      <c r="AJ47" s="3">
        <f t="shared" si="32"/>
        <v>57000</v>
      </c>
      <c r="AK47" s="3">
        <f t="shared" si="32"/>
        <v>57000</v>
      </c>
      <c r="AL47" s="3">
        <f t="shared" si="32"/>
        <v>57000</v>
      </c>
      <c r="AM47" s="3">
        <f t="shared" si="32"/>
        <v>57000</v>
      </c>
      <c r="AN47" s="3">
        <f t="shared" si="32"/>
        <v>57000</v>
      </c>
      <c r="AO47" s="3">
        <f t="shared" si="32"/>
        <v>57000</v>
      </c>
      <c r="AP47" s="3">
        <f t="shared" si="32"/>
        <v>57000</v>
      </c>
      <c r="AQ47" s="3">
        <f t="shared" si="32"/>
        <v>57000</v>
      </c>
      <c r="AR47" s="3">
        <f t="shared" si="32"/>
        <v>57000</v>
      </c>
      <c r="AS47" s="3">
        <f t="shared" ref="AS47" si="33">AR47</f>
        <v>57000</v>
      </c>
      <c r="AT47" s="3">
        <f t="shared" ref="AT47" si="34">AS47</f>
        <v>57000</v>
      </c>
    </row>
    <row r="48" spans="1:46" outlineLevel="1"/>
    <row r="49" spans="1:46" outlineLevel="1">
      <c r="A49" s="13" t="s">
        <v>40</v>
      </c>
      <c r="B49" s="13"/>
      <c r="C49" s="21"/>
      <c r="D49" s="21"/>
      <c r="E49" s="15">
        <f>E44+E46-E47</f>
        <v>554.40000000002328</v>
      </c>
      <c r="F49" s="15">
        <f t="shared" ref="F49:AT49" si="35">F44+F46-F47</f>
        <v>1852287.5736</v>
      </c>
      <c r="G49" s="15">
        <f t="shared" si="35"/>
        <v>316899.90635807998</v>
      </c>
      <c r="H49" s="15">
        <f t="shared" si="35"/>
        <v>-45331.447419499047</v>
      </c>
      <c r="I49" s="15">
        <f t="shared" si="35"/>
        <v>-43719.11935386213</v>
      </c>
      <c r="J49" s="15">
        <f t="shared" si="35"/>
        <v>-42030.357359984308</v>
      </c>
      <c r="K49" s="15">
        <f t="shared" si="35"/>
        <v>-40262.58199193771</v>
      </c>
      <c r="L49" s="15">
        <f t="shared" si="35"/>
        <v>-38413.147607814462</v>
      </c>
      <c r="M49" s="15">
        <f t="shared" si="35"/>
        <v>-36479.341052254022</v>
      </c>
      <c r="N49" s="15">
        <f t="shared" si="35"/>
        <v>-34458.380314860202</v>
      </c>
      <c r="O49" s="15">
        <f t="shared" si="35"/>
        <v>-32347.413163937279</v>
      </c>
      <c r="P49" s="15">
        <f t="shared" si="35"/>
        <v>-30143.515754962689</v>
      </c>
      <c r="Q49" s="15">
        <f t="shared" si="35"/>
        <v>-27843.691213200334</v>
      </c>
      <c r="R49" s="15">
        <f t="shared" si="35"/>
        <v>-25444.868189846398</v>
      </c>
      <c r="S49" s="15">
        <f t="shared" si="35"/>
        <v>-22943.899391084677</v>
      </c>
      <c r="T49" s="15">
        <f t="shared" si="35"/>
        <v>-20337.560079418588</v>
      </c>
      <c r="U49" s="15">
        <f t="shared" si="35"/>
        <v>-17600.464002739987</v>
      </c>
      <c r="V49" s="15">
        <f t="shared" si="35"/>
        <v>-14728.846967779915</v>
      </c>
      <c r="W49" s="15">
        <f t="shared" si="35"/>
        <v>-11729.295769438264</v>
      </c>
      <c r="X49" s="15">
        <f t="shared" si="35"/>
        <v>-8596.8047367422841</v>
      </c>
      <c r="Y49" s="15">
        <f t="shared" si="35"/>
        <v>-5327.7032928059343</v>
      </c>
      <c r="Z49" s="15">
        <f t="shared" si="35"/>
        <v>-1916.2708805794828</v>
      </c>
      <c r="AA49" s="15">
        <f t="shared" si="35"/>
        <v>1643.0019699053373</v>
      </c>
      <c r="AB49" s="15">
        <f t="shared" si="35"/>
        <v>5353.9157129080268</v>
      </c>
      <c r="AC49" s="15">
        <f t="shared" si="35"/>
        <v>9198.4097475751769</v>
      </c>
      <c r="AD49" s="15">
        <f t="shared" si="35"/>
        <v>13177.962637834018</v>
      </c>
      <c r="AE49" s="15">
        <f t="shared" si="35"/>
        <v>17294.915089698625</v>
      </c>
      <c r="AF49" s="15">
        <f t="shared" si="35"/>
        <v>21550.127238727175</v>
      </c>
      <c r="AG49" s="15">
        <f t="shared" si="35"/>
        <v>25945.221696883207</v>
      </c>
      <c r="AH49" s="15">
        <f t="shared" si="35"/>
        <v>30482.723139316775</v>
      </c>
      <c r="AI49" s="15">
        <f t="shared" si="35"/>
        <v>35164.832777687814</v>
      </c>
      <c r="AJ49" s="15">
        <f t="shared" si="35"/>
        <v>39993.046386689879</v>
      </c>
      <c r="AK49" s="15">
        <f t="shared" si="35"/>
        <v>44968.444268613821</v>
      </c>
      <c r="AL49" s="15">
        <f t="shared" si="35"/>
        <v>50091.863956973888</v>
      </c>
      <c r="AM49" s="15">
        <f t="shared" si="35"/>
        <v>55363.086688990006</v>
      </c>
      <c r="AN49" s="15">
        <f t="shared" si="35"/>
        <v>60784.325456783175</v>
      </c>
      <c r="AO49" s="15">
        <f t="shared" si="35"/>
        <v>66355.111503865803</v>
      </c>
      <c r="AP49" s="15">
        <f t="shared" si="35"/>
        <v>72077.010192191694</v>
      </c>
      <c r="AQ49" s="15">
        <f t="shared" si="35"/>
        <v>77950.842428356409</v>
      </c>
      <c r="AR49" s="15">
        <f t="shared" si="35"/>
        <v>83976.235499618575</v>
      </c>
      <c r="AS49" s="15">
        <f t="shared" si="35"/>
        <v>90155.295908172382</v>
      </c>
      <c r="AT49" s="15">
        <f t="shared" si="35"/>
        <v>96489.833750131307</v>
      </c>
    </row>
    <row r="50" spans="1:46" outlineLevel="1">
      <c r="A50" t="s">
        <v>41</v>
      </c>
      <c r="E50" s="27" t="e">
        <f>IRR(E49:AS49,2%)</f>
        <v>#NUM!</v>
      </c>
    </row>
    <row r="52" spans="1:46">
      <c r="L52" s="30" t="s">
        <v>57</v>
      </c>
      <c r="M52" s="22">
        <f>SUM(E20:N20)/120</f>
        <v>38016.375539745066</v>
      </c>
    </row>
    <row r="53" spans="1:46">
      <c r="L53" s="30" t="s">
        <v>58</v>
      </c>
      <c r="M53" s="22">
        <f>SUM(E43:N43)/120</f>
        <v>37077.437999262831</v>
      </c>
    </row>
    <row r="54" spans="1:46">
      <c r="L54" s="30" t="s">
        <v>59</v>
      </c>
      <c r="M54" s="22">
        <f>SUM(E44:N44)/120</f>
        <v>938.93754048223445</v>
      </c>
    </row>
    <row r="55" spans="1:46">
      <c r="L55" s="30" t="s">
        <v>60</v>
      </c>
      <c r="M55" s="3">
        <f>SUM(E49:N49)-F46</f>
        <v>-15952.495142131811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U28"/>
  <sheetViews>
    <sheetView workbookViewId="0">
      <pane xSplit="1" ySplit="7" topLeftCell="AA11" activePane="bottomRight" state="frozen"/>
      <selection pane="topRight" activeCell="B1" sqref="B1"/>
      <selection pane="bottomLeft" activeCell="A8" sqref="A8"/>
      <selection pane="bottomRight" activeCell="AI25" sqref="AI25"/>
    </sheetView>
  </sheetViews>
  <sheetFormatPr defaultRowHeight="14.5" outlineLevelCol="1"/>
  <cols>
    <col min="1" max="1" width="25.90625" customWidth="1"/>
    <col min="2" max="20" width="8.08984375" hidden="1" customWidth="1" outlineLevel="1"/>
    <col min="21" max="22" width="8.08984375" hidden="1" customWidth="1" outlineLevel="1" collapsed="1"/>
    <col min="23" max="26" width="8.08984375" hidden="1" customWidth="1" outlineLevel="1"/>
    <col min="27" max="27" width="8.08984375" customWidth="1" collapsed="1"/>
    <col min="28" max="62" width="8.08984375" customWidth="1"/>
  </cols>
  <sheetData>
    <row r="1" spans="1:73">
      <c r="A1" s="81"/>
      <c r="B1" s="82"/>
      <c r="C1" s="82"/>
      <c r="D1" s="82"/>
      <c r="E1" s="82"/>
      <c r="F1" s="82"/>
      <c r="G1" s="82"/>
      <c r="H1" s="82"/>
      <c r="I1" s="29"/>
      <c r="J1" s="29"/>
      <c r="K1" s="29"/>
      <c r="L1" s="29"/>
      <c r="M1" s="29"/>
      <c r="N1" s="29"/>
    </row>
    <row r="2" spans="1:73">
      <c r="A2" s="83"/>
      <c r="B2" s="84"/>
      <c r="C2" s="84"/>
      <c r="D2" s="84"/>
      <c r="E2" s="84"/>
      <c r="F2" s="84"/>
      <c r="G2" s="84"/>
      <c r="H2" s="84"/>
      <c r="I2" s="4"/>
      <c r="J2" s="4"/>
      <c r="K2" s="4"/>
      <c r="L2" s="4"/>
      <c r="M2" s="4"/>
      <c r="N2" s="4"/>
      <c r="O2" s="4"/>
      <c r="P2" s="4"/>
    </row>
    <row r="3" spans="1:73" s="1" customFormat="1" ht="13">
      <c r="A3" s="2" t="s">
        <v>42</v>
      </c>
      <c r="W3" s="31"/>
      <c r="X3" s="80"/>
    </row>
    <row r="4" spans="1:73" s="1" customFormat="1" ht="13">
      <c r="A4" s="2" t="s">
        <v>61</v>
      </c>
      <c r="W4" s="31"/>
      <c r="X4" s="80"/>
    </row>
    <row r="5" spans="1:73" ht="15" thickBot="1">
      <c r="A5" s="6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</row>
    <row r="6" spans="1:73" ht="15" thickBot="1">
      <c r="A6" s="67" t="s">
        <v>43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</row>
    <row r="7" spans="1:73" ht="15" thickBot="1">
      <c r="A7" s="32"/>
      <c r="B7" s="33">
        <v>2000</v>
      </c>
      <c r="C7" s="34">
        <v>2001</v>
      </c>
      <c r="D7" s="34">
        <v>2002</v>
      </c>
      <c r="E7" s="34">
        <v>2003</v>
      </c>
      <c r="F7" s="34">
        <v>2004</v>
      </c>
      <c r="G7" s="34">
        <v>2005</v>
      </c>
      <c r="H7" s="34">
        <v>2006</v>
      </c>
      <c r="I7" s="34">
        <v>2007</v>
      </c>
      <c r="J7" s="34">
        <v>2008</v>
      </c>
      <c r="K7" s="34">
        <v>2009</v>
      </c>
      <c r="L7" s="34">
        <v>2010</v>
      </c>
      <c r="M7" s="34">
        <v>2011</v>
      </c>
      <c r="N7" s="34">
        <v>2012</v>
      </c>
      <c r="O7" s="34">
        <v>2013</v>
      </c>
      <c r="P7" s="34">
        <v>2014</v>
      </c>
      <c r="Q7" s="34">
        <v>2015</v>
      </c>
      <c r="R7" s="34">
        <v>2016</v>
      </c>
      <c r="S7" s="34">
        <v>2017</v>
      </c>
      <c r="T7" s="34">
        <v>2018</v>
      </c>
      <c r="U7" s="34">
        <v>2019</v>
      </c>
      <c r="V7" s="34">
        <v>2020</v>
      </c>
      <c r="W7" s="34">
        <v>2021</v>
      </c>
      <c r="X7" s="34">
        <v>2022</v>
      </c>
      <c r="Y7" s="34">
        <v>2023</v>
      </c>
      <c r="Z7" s="34">
        <v>2024</v>
      </c>
      <c r="AA7" s="34">
        <v>2025</v>
      </c>
      <c r="AB7" s="34">
        <v>2026</v>
      </c>
      <c r="AC7" s="34">
        <v>2027</v>
      </c>
      <c r="AD7" s="34">
        <v>2028</v>
      </c>
      <c r="AE7" s="34">
        <v>2029</v>
      </c>
      <c r="AF7" s="34">
        <v>2030</v>
      </c>
      <c r="AG7" s="34">
        <v>2031</v>
      </c>
      <c r="AH7" s="34">
        <v>2032</v>
      </c>
      <c r="AI7" s="34">
        <v>2033</v>
      </c>
      <c r="AJ7" s="34">
        <v>2034</v>
      </c>
      <c r="AK7" s="34">
        <v>2035</v>
      </c>
      <c r="AL7" s="34">
        <v>2036</v>
      </c>
      <c r="AM7" s="34">
        <v>2037</v>
      </c>
      <c r="AN7" s="34">
        <v>2038</v>
      </c>
      <c r="AO7" s="34">
        <v>2039</v>
      </c>
      <c r="AP7" s="34">
        <v>2040</v>
      </c>
      <c r="AQ7" s="34">
        <v>2041</v>
      </c>
      <c r="AR7" s="34">
        <v>2042</v>
      </c>
      <c r="AS7" s="34">
        <v>2043</v>
      </c>
      <c r="AT7" s="34">
        <v>2044</v>
      </c>
      <c r="AU7" s="34">
        <v>2045</v>
      </c>
      <c r="AV7" s="34">
        <v>2046</v>
      </c>
      <c r="AW7" s="34">
        <v>2047</v>
      </c>
      <c r="AX7" s="34">
        <v>2048</v>
      </c>
      <c r="AY7" s="34">
        <v>2049</v>
      </c>
      <c r="AZ7" s="34">
        <v>2050</v>
      </c>
      <c r="BA7" s="34">
        <v>2051</v>
      </c>
      <c r="BB7" s="34">
        <v>2052</v>
      </c>
      <c r="BC7" s="34">
        <v>2053</v>
      </c>
      <c r="BD7" s="34">
        <v>2054</v>
      </c>
      <c r="BE7" s="34">
        <v>2055</v>
      </c>
      <c r="BF7" s="34">
        <v>2056</v>
      </c>
      <c r="BG7" s="34">
        <v>2057</v>
      </c>
      <c r="BH7" s="34">
        <v>2058</v>
      </c>
      <c r="BI7" s="34">
        <v>2059</v>
      </c>
      <c r="BJ7" s="34">
        <v>2060</v>
      </c>
      <c r="BK7" s="34">
        <v>2061</v>
      </c>
      <c r="BL7" s="34">
        <v>2062</v>
      </c>
      <c r="BM7" s="34">
        <v>2063</v>
      </c>
      <c r="BN7" s="34">
        <v>2064</v>
      </c>
      <c r="BO7" s="34">
        <v>2065</v>
      </c>
      <c r="BP7" s="34">
        <v>2066</v>
      </c>
      <c r="BQ7" s="34">
        <v>2067</v>
      </c>
      <c r="BR7" s="34">
        <v>2068</v>
      </c>
      <c r="BS7" s="34">
        <v>2069</v>
      </c>
      <c r="BT7" s="35">
        <v>2070</v>
      </c>
      <c r="BU7" s="1"/>
    </row>
    <row r="8" spans="1:73">
      <c r="A8" s="36" t="s">
        <v>44</v>
      </c>
      <c r="B8" s="37">
        <v>6171.6</v>
      </c>
      <c r="C8" s="38">
        <v>6993.2</v>
      </c>
      <c r="D8" s="38">
        <v>7824.8</v>
      </c>
      <c r="E8" s="38">
        <v>8746.6</v>
      </c>
      <c r="F8" s="38">
        <v>9779.5</v>
      </c>
      <c r="G8" s="38">
        <v>11345.4</v>
      </c>
      <c r="H8" s="38">
        <v>13571.2</v>
      </c>
      <c r="I8" s="38">
        <v>16402.2</v>
      </c>
      <c r="J8" s="38">
        <v>16618.900000000001</v>
      </c>
      <c r="K8" s="38">
        <v>14132.5</v>
      </c>
      <c r="L8" s="38">
        <v>14741.8</v>
      </c>
      <c r="M8" s="38">
        <v>16741.900000000001</v>
      </c>
      <c r="N8" s="38">
        <v>18086.599999999999</v>
      </c>
      <c r="O8" s="38">
        <v>19163.2</v>
      </c>
      <c r="P8" s="38">
        <v>20365.599999999999</v>
      </c>
      <c r="Q8" s="38">
        <v>21010.9</v>
      </c>
      <c r="R8" s="38">
        <v>22189</v>
      </c>
      <c r="S8" s="38">
        <v>24316.1</v>
      </c>
      <c r="T8" s="62">
        <v>26438.5</v>
      </c>
      <c r="U8" s="38">
        <v>28472.1</v>
      </c>
      <c r="V8" s="38">
        <v>27855.200000000001</v>
      </c>
      <c r="W8" s="38">
        <v>31450</v>
      </c>
      <c r="X8" s="38">
        <v>36437.5</v>
      </c>
      <c r="Y8" s="38">
        <v>38182.199999999997</v>
      </c>
      <c r="Z8" s="38">
        <v>39214.034246325071</v>
      </c>
      <c r="AA8" s="38">
        <v>41626.533724911322</v>
      </c>
      <c r="AB8" s="38">
        <v>43916.781358735607</v>
      </c>
      <c r="AC8" s="38">
        <v>45987.694985557093</v>
      </c>
      <c r="AD8" s="38">
        <v>48165.051040445964</v>
      </c>
      <c r="AE8" s="38">
        <v>50087.401722741022</v>
      </c>
      <c r="AF8" s="38">
        <v>52065.103677466293</v>
      </c>
      <c r="AG8" s="38">
        <v>54126.322887927527</v>
      </c>
      <c r="AH8" s="38">
        <v>56260.180049666764</v>
      </c>
      <c r="AI8" s="38">
        <v>58467.8680758552</v>
      </c>
      <c r="AJ8" s="38">
        <v>60793.599221498662</v>
      </c>
      <c r="AK8" s="38">
        <v>63201.913889501309</v>
      </c>
      <c r="AL8" s="38">
        <v>65666.644033536752</v>
      </c>
      <c r="AM8" s="38">
        <v>68180.232026764774</v>
      </c>
      <c r="AN8" s="38">
        <v>70789.981682566897</v>
      </c>
      <c r="AO8" s="38">
        <v>73536.341974777388</v>
      </c>
      <c r="AP8" s="38">
        <v>76383.469994346538</v>
      </c>
      <c r="AQ8" s="38">
        <v>79350.968648408409</v>
      </c>
      <c r="AR8" s="38">
        <v>82425.685432973696</v>
      </c>
      <c r="AS8" s="38">
        <v>85567.305300364766</v>
      </c>
      <c r="AT8" s="38">
        <v>88749.279732877854</v>
      </c>
      <c r="AU8" s="38">
        <v>91984.961372972335</v>
      </c>
      <c r="AV8" s="38">
        <v>95292.152293881372</v>
      </c>
      <c r="AW8" s="38">
        <v>98701.907424746227</v>
      </c>
      <c r="AX8" s="38">
        <v>102255.32321755383</v>
      </c>
      <c r="AY8" s="38">
        <v>105945.83854475386</v>
      </c>
      <c r="AZ8" s="38">
        <v>109787.0595443964</v>
      </c>
      <c r="BA8" s="38">
        <v>113683.91925457769</v>
      </c>
      <c r="BB8" s="38">
        <v>117666.26428434852</v>
      </c>
      <c r="BC8" s="38">
        <v>121738.3230043989</v>
      </c>
      <c r="BD8" s="38">
        <v>125897.47957063471</v>
      </c>
      <c r="BE8" s="38">
        <v>130148.25731866971</v>
      </c>
      <c r="BF8" s="38">
        <v>134489.1089715593</v>
      </c>
      <c r="BG8" s="38">
        <v>138956.44436319906</v>
      </c>
      <c r="BH8" s="38">
        <v>143570.4684001409</v>
      </c>
      <c r="BI8" s="38">
        <v>148366.85538569579</v>
      </c>
      <c r="BJ8" s="38">
        <v>153366.58617727255</v>
      </c>
      <c r="BK8" s="38">
        <v>158599.45422638149</v>
      </c>
      <c r="BL8" s="38">
        <v>164054.70868784553</v>
      </c>
      <c r="BM8" s="38">
        <v>169745.27711428358</v>
      </c>
      <c r="BN8" s="38">
        <v>175692.22783356582</v>
      </c>
      <c r="BO8" s="38">
        <v>181896.48984138633</v>
      </c>
      <c r="BP8" s="38">
        <v>188323.96274963379</v>
      </c>
      <c r="BQ8" s="38">
        <v>194962.41175974515</v>
      </c>
      <c r="BR8" s="38">
        <v>201797.66618734397</v>
      </c>
      <c r="BS8" s="38">
        <v>208804.34065203639</v>
      </c>
      <c r="BT8" s="39">
        <v>215954.27812846107</v>
      </c>
      <c r="BU8" s="1"/>
    </row>
    <row r="9" spans="1:73">
      <c r="A9" s="40" t="s">
        <v>45</v>
      </c>
      <c r="B9" s="41">
        <v>14686.6</v>
      </c>
      <c r="C9" s="42">
        <v>15573.5</v>
      </c>
      <c r="D9" s="42">
        <v>16626.900000000001</v>
      </c>
      <c r="E9" s="42">
        <v>17889.8</v>
      </c>
      <c r="F9" s="42">
        <v>19106.5</v>
      </c>
      <c r="G9" s="42">
        <v>20926.2</v>
      </c>
      <c r="H9" s="42">
        <v>22969.1</v>
      </c>
      <c r="I9" s="42">
        <v>24708.1</v>
      </c>
      <c r="J9" s="42">
        <v>23441.7</v>
      </c>
      <c r="K9" s="42">
        <v>20012.099999999999</v>
      </c>
      <c r="L9" s="42">
        <v>20502.400000000001</v>
      </c>
      <c r="M9" s="42">
        <v>22062</v>
      </c>
      <c r="N9" s="42">
        <v>22872.1</v>
      </c>
      <c r="O9" s="42">
        <v>23273.9</v>
      </c>
      <c r="P9" s="42">
        <v>24047.200000000001</v>
      </c>
      <c r="Q9" s="42">
        <v>24489.200000000001</v>
      </c>
      <c r="R9" s="42">
        <v>25246.7</v>
      </c>
      <c r="S9" s="42">
        <v>26669.3</v>
      </c>
      <c r="T9" s="63">
        <v>27655.9</v>
      </c>
      <c r="U9" s="42">
        <v>28686.6</v>
      </c>
      <c r="V9" s="42">
        <v>27855.200000000001</v>
      </c>
      <c r="W9" s="42">
        <v>29846</v>
      </c>
      <c r="X9" s="42">
        <v>29864.799999999999</v>
      </c>
      <c r="Y9" s="42">
        <v>28961.3</v>
      </c>
      <c r="Z9" s="42">
        <v>28674.933662006326</v>
      </c>
      <c r="AA9" s="42">
        <v>29269.416124924846</v>
      </c>
      <c r="AB9" s="42">
        <v>30070.590465302583</v>
      </c>
      <c r="AC9" s="42">
        <v>30755.993528211104</v>
      </c>
      <c r="AD9" s="42">
        <v>31473.824191732645</v>
      </c>
      <c r="AE9" s="42">
        <v>32088.234388091762</v>
      </c>
      <c r="AF9" s="42">
        <v>32701.214605896312</v>
      </c>
      <c r="AG9" s="42">
        <v>33329.246736911875</v>
      </c>
      <c r="AH9" s="42">
        <v>33963.928691894536</v>
      </c>
      <c r="AI9" s="42">
        <v>34604.604443950608</v>
      </c>
      <c r="AJ9" s="42">
        <v>35275.592356208013</v>
      </c>
      <c r="AK9" s="42">
        <v>35953.942311397288</v>
      </c>
      <c r="AL9" s="42">
        <v>36623.592020141608</v>
      </c>
      <c r="AM9" s="42">
        <v>37279.872532431</v>
      </c>
      <c r="AN9" s="42">
        <v>37947.884674877481</v>
      </c>
      <c r="AO9" s="42">
        <v>38647.163340706284</v>
      </c>
      <c r="AP9" s="42">
        <v>39356.349848985396</v>
      </c>
      <c r="AQ9" s="42">
        <v>40083.671054793704</v>
      </c>
      <c r="AR9" s="42">
        <v>40820.437252389049</v>
      </c>
      <c r="AS9" s="42">
        <v>41545.383155959084</v>
      </c>
      <c r="AT9" s="42">
        <v>42245.414793939104</v>
      </c>
      <c r="AU9" s="42">
        <v>42927.085173743661</v>
      </c>
      <c r="AV9" s="42">
        <v>43598.498643436316</v>
      </c>
      <c r="AW9" s="42">
        <v>44273.083636346579</v>
      </c>
      <c r="AX9" s="42">
        <v>44967.628079330345</v>
      </c>
      <c r="AY9" s="42">
        <v>45677.022412687169</v>
      </c>
      <c r="AZ9" s="42">
        <v>46405.009337084259</v>
      </c>
      <c r="BA9" s="42">
        <v>47109.942775549534</v>
      </c>
      <c r="BB9" s="42">
        <v>47804.120556840448</v>
      </c>
      <c r="BC9" s="42">
        <v>48488.696638092879</v>
      </c>
      <c r="BD9" s="42">
        <v>49162.058548498149</v>
      </c>
      <c r="BE9" s="42">
        <v>49825.447674292773</v>
      </c>
      <c r="BF9" s="42">
        <v>50477.727718019545</v>
      </c>
      <c r="BG9" s="42">
        <v>51131.814117882583</v>
      </c>
      <c r="BH9" s="42">
        <v>51793.761683814664</v>
      </c>
      <c r="BI9" s="42">
        <v>52474.590374962856</v>
      </c>
      <c r="BJ9" s="42">
        <v>53179.315621017267</v>
      </c>
      <c r="BK9" s="42">
        <v>53915.484230045739</v>
      </c>
      <c r="BL9" s="42">
        <v>54676.455115288016</v>
      </c>
      <c r="BM9" s="42">
        <v>55463.743361887107</v>
      </c>
      <c r="BN9" s="42">
        <v>56281.265768142388</v>
      </c>
      <c r="BO9" s="42">
        <v>57126.215370439604</v>
      </c>
      <c r="BP9" s="42">
        <v>57985.118213797876</v>
      </c>
      <c r="BQ9" s="42">
        <v>58852.061430852882</v>
      </c>
      <c r="BR9" s="42">
        <v>59720.957007813857</v>
      </c>
      <c r="BS9" s="42">
        <v>60582.887677653016</v>
      </c>
      <c r="BT9" s="43">
        <v>61428.80794767147</v>
      </c>
      <c r="BU9" s="1"/>
    </row>
    <row r="10" spans="1:73">
      <c r="A10" s="40" t="s">
        <v>46</v>
      </c>
      <c r="B10" s="44"/>
      <c r="C10" s="45">
        <v>6.0388381245489064E-2</v>
      </c>
      <c r="D10" s="45">
        <v>6.7640543230487848E-2</v>
      </c>
      <c r="E10" s="45">
        <v>7.5955229176815742E-2</v>
      </c>
      <c r="F10" s="45">
        <v>6.8010821809075583E-2</v>
      </c>
      <c r="G10" s="45">
        <v>9.5239839845078889E-2</v>
      </c>
      <c r="H10" s="45">
        <v>9.7624031118884291E-2</v>
      </c>
      <c r="I10" s="45">
        <v>7.5710410943397921E-2</v>
      </c>
      <c r="J10" s="45">
        <v>-5.1254446922264219E-2</v>
      </c>
      <c r="K10" s="45">
        <v>-0.14630338243386798</v>
      </c>
      <c r="L10" s="45">
        <v>2.4500177392677625E-2</v>
      </c>
      <c r="M10" s="45">
        <v>7.6069143124707361E-2</v>
      </c>
      <c r="N10" s="45">
        <v>3.6719245761943631E-2</v>
      </c>
      <c r="O10" s="45">
        <v>1.7567254427883983E-2</v>
      </c>
      <c r="P10" s="45">
        <v>3.3226060093065612E-2</v>
      </c>
      <c r="Q10" s="45">
        <v>1.8380518313982463E-2</v>
      </c>
      <c r="R10" s="45">
        <v>3.0932002678731862E-2</v>
      </c>
      <c r="S10" s="45">
        <v>5.6347958347031435E-2</v>
      </c>
      <c r="T10" s="64">
        <v>3.699384685762297E-2</v>
      </c>
      <c r="U10" s="45">
        <v>3.7268720236911301E-2</v>
      </c>
      <c r="V10" s="45">
        <v>-2.898217286119642E-2</v>
      </c>
      <c r="W10" s="45">
        <v>7.1469599931072159E-2</v>
      </c>
      <c r="X10" s="45">
        <v>6.2990015412456302E-4</v>
      </c>
      <c r="Y10" s="45">
        <v>-3.0253006884358835E-2</v>
      </c>
      <c r="Z10" s="45">
        <v>-9.8878965375750472E-3</v>
      </c>
      <c r="AA10" s="45">
        <v>2.0731781629409474E-2</v>
      </c>
      <c r="AB10" s="45">
        <v>2.7372405959799284E-2</v>
      </c>
      <c r="AC10" s="45">
        <v>2.2793136160707661E-2</v>
      </c>
      <c r="AD10" s="45">
        <v>2.3339537474642347E-2</v>
      </c>
      <c r="AE10" s="45">
        <v>1.9521307376448638E-2</v>
      </c>
      <c r="AF10" s="45">
        <v>1.9102958747771792E-2</v>
      </c>
      <c r="AG10" s="45">
        <v>1.9205162211385352E-2</v>
      </c>
      <c r="AH10" s="45">
        <v>1.9042793255803048E-2</v>
      </c>
      <c r="AI10" s="45">
        <v>1.8863417064262311E-2</v>
      </c>
      <c r="AJ10" s="45">
        <v>1.9390133857597247E-2</v>
      </c>
      <c r="AK10" s="45">
        <v>1.9230008906424345E-2</v>
      </c>
      <c r="AL10" s="45">
        <v>1.8625209523464248E-2</v>
      </c>
      <c r="AM10" s="45">
        <v>1.7919610723286183E-2</v>
      </c>
      <c r="AN10" s="45">
        <v>1.7918841913028505E-2</v>
      </c>
      <c r="AO10" s="45">
        <v>1.842734244134947E-2</v>
      </c>
      <c r="AP10" s="45">
        <v>1.8350286204114274E-2</v>
      </c>
      <c r="AQ10" s="45">
        <v>1.8480402999747625E-2</v>
      </c>
      <c r="AR10" s="45">
        <v>1.8380706612131315E-2</v>
      </c>
      <c r="AS10" s="45">
        <v>1.7759386042039749E-2</v>
      </c>
      <c r="AT10" s="45">
        <v>1.6849805797966466E-2</v>
      </c>
      <c r="AU10" s="45">
        <v>1.6135961337568672E-2</v>
      </c>
      <c r="AV10" s="45">
        <v>1.5640788722904642E-2</v>
      </c>
      <c r="AW10" s="45">
        <v>1.5472665662807694E-2</v>
      </c>
      <c r="AX10" s="45">
        <v>1.5687735886857679E-2</v>
      </c>
      <c r="AY10" s="45">
        <v>1.5775667155611073E-2</v>
      </c>
      <c r="AZ10" s="45">
        <v>1.593770534821215E-2</v>
      </c>
      <c r="BA10" s="45">
        <v>1.5190890995079087E-2</v>
      </c>
      <c r="BB10" s="45">
        <v>1.4735271163419883E-2</v>
      </c>
      <c r="BC10" s="45">
        <v>1.4320440859035388E-2</v>
      </c>
      <c r="BD10" s="45">
        <v>1.3886987217476054E-2</v>
      </c>
      <c r="BE10" s="45">
        <v>1.3493924896171627E-2</v>
      </c>
      <c r="BF10" s="45">
        <v>1.3091303223017769E-2</v>
      </c>
      <c r="BG10" s="45">
        <v>1.2957920838214454E-2</v>
      </c>
      <c r="BH10" s="45">
        <v>1.2945904176331124E-2</v>
      </c>
      <c r="BI10" s="45">
        <v>1.314499408837011E-2</v>
      </c>
      <c r="BJ10" s="45">
        <v>1.3429837965741598E-2</v>
      </c>
      <c r="BK10" s="45">
        <v>1.3843138077871853E-2</v>
      </c>
      <c r="BL10" s="45">
        <v>1.4114143573215054E-2</v>
      </c>
      <c r="BM10" s="45">
        <v>1.439903601905157E-2</v>
      </c>
      <c r="BN10" s="45">
        <v>1.4739762531373879E-2</v>
      </c>
      <c r="BO10" s="45">
        <v>1.5012981509301637E-2</v>
      </c>
      <c r="BP10" s="45">
        <v>1.5035178469090749E-2</v>
      </c>
      <c r="BQ10" s="45">
        <v>1.4951133045180365E-2</v>
      </c>
      <c r="BR10" s="45">
        <v>1.4764063583089015E-2</v>
      </c>
      <c r="BS10" s="45">
        <v>1.4432633250106575E-2</v>
      </c>
      <c r="BT10" s="46">
        <v>1.3963023263588781E-2</v>
      </c>
      <c r="BU10" s="1"/>
    </row>
    <row r="11" spans="1:73">
      <c r="A11" s="40" t="s">
        <v>47</v>
      </c>
      <c r="B11" s="44"/>
      <c r="C11" s="45">
        <v>0.13312593168708275</v>
      </c>
      <c r="D11" s="45">
        <v>0.11891551793170518</v>
      </c>
      <c r="E11" s="45">
        <v>0.11780492792148034</v>
      </c>
      <c r="F11" s="45">
        <v>0.11809160130793672</v>
      </c>
      <c r="G11" s="45">
        <v>0.16012066056546859</v>
      </c>
      <c r="H11" s="45">
        <v>0.19618523807005483</v>
      </c>
      <c r="I11" s="45">
        <v>0.20860351332232963</v>
      </c>
      <c r="J11" s="45">
        <v>1.3211642340661633E-2</v>
      </c>
      <c r="K11" s="45">
        <v>-0.14961279025687624</v>
      </c>
      <c r="L11" s="45">
        <v>4.3113391119759426E-2</v>
      </c>
      <c r="M11" s="45">
        <v>0.13567542633871055</v>
      </c>
      <c r="N11" s="45">
        <v>8.0319438056612347E-2</v>
      </c>
      <c r="O11" s="45">
        <v>5.952473101633271E-2</v>
      </c>
      <c r="P11" s="45">
        <v>6.2745261751690595E-2</v>
      </c>
      <c r="Q11" s="45">
        <v>3.1685783870841089E-2</v>
      </c>
      <c r="R11" s="45">
        <v>5.607089653465569E-2</v>
      </c>
      <c r="S11" s="45">
        <v>9.5862814908287852E-2</v>
      </c>
      <c r="T11" s="64">
        <v>8.7283733822447029E-2</v>
      </c>
      <c r="U11" s="45">
        <v>7.6918130756283398E-2</v>
      </c>
      <c r="V11" s="45">
        <v>-2.1666824716125577E-2</v>
      </c>
      <c r="W11" s="45">
        <v>0.12905310319078667</v>
      </c>
      <c r="X11" s="45">
        <v>0.15858505564387926</v>
      </c>
      <c r="Y11" s="45">
        <v>4.7881989708404626E-2</v>
      </c>
      <c r="Z11" s="45">
        <v>2.702396002129448E-2</v>
      </c>
      <c r="AA11" s="45">
        <v>6.1521328395645503E-2</v>
      </c>
      <c r="AB11" s="45">
        <v>5.5018936934777551E-2</v>
      </c>
      <c r="AC11" s="45">
        <v>4.7155405354166735E-2</v>
      </c>
      <c r="AD11" s="45">
        <v>4.7346492481797453E-2</v>
      </c>
      <c r="AE11" s="45">
        <v>3.9911733523977588E-2</v>
      </c>
      <c r="AF11" s="45">
        <v>3.9485017922727295E-2</v>
      </c>
      <c r="AG11" s="45">
        <v>3.9589265455613143E-2</v>
      </c>
      <c r="AH11" s="45">
        <v>3.9423649120919224E-2</v>
      </c>
      <c r="AI11" s="45">
        <v>3.9240685405547593E-2</v>
      </c>
      <c r="AJ11" s="45">
        <v>3.9777936534749259E-2</v>
      </c>
      <c r="AK11" s="45">
        <v>3.9614609084552832E-2</v>
      </c>
      <c r="AL11" s="45">
        <v>3.8997713713933457E-2</v>
      </c>
      <c r="AM11" s="45">
        <v>3.8278002937751854E-2</v>
      </c>
      <c r="AN11" s="45">
        <v>3.8277218751289199E-2</v>
      </c>
      <c r="AO11" s="45">
        <v>3.8795889290176522E-2</v>
      </c>
      <c r="AP11" s="45">
        <v>3.8717291928196618E-2</v>
      </c>
      <c r="AQ11" s="45">
        <v>3.8850011059742506E-2</v>
      </c>
      <c r="AR11" s="45">
        <v>3.8748320744373954E-2</v>
      </c>
      <c r="AS11" s="45">
        <v>3.8114573762880521E-2</v>
      </c>
      <c r="AT11" s="45">
        <v>3.7186801913925871E-2</v>
      </c>
      <c r="AU11" s="45">
        <v>3.6458680564320112E-2</v>
      </c>
      <c r="AV11" s="45">
        <v>3.5953604497362734E-2</v>
      </c>
      <c r="AW11" s="45">
        <v>3.578211897606387E-2</v>
      </c>
      <c r="AX11" s="45">
        <v>3.6001490604594899E-2</v>
      </c>
      <c r="AY11" s="45">
        <v>3.6091180498723396E-2</v>
      </c>
      <c r="AZ11" s="45">
        <v>3.6256459455176415E-2</v>
      </c>
      <c r="BA11" s="45">
        <v>3.5494708814980624E-2</v>
      </c>
      <c r="BB11" s="45">
        <v>3.5029976586688383E-2</v>
      </c>
      <c r="BC11" s="45">
        <v>3.4606849676216189E-2</v>
      </c>
      <c r="BD11" s="45">
        <v>3.4164726961825487E-2</v>
      </c>
      <c r="BE11" s="45">
        <v>3.3763803394095016E-2</v>
      </c>
      <c r="BF11" s="45">
        <v>3.3353129287478245E-2</v>
      </c>
      <c r="BG11" s="45">
        <v>3.3217079254978854E-2</v>
      </c>
      <c r="BH11" s="45">
        <v>3.3204822259857769E-2</v>
      </c>
      <c r="BI11" s="45">
        <v>3.3407893970137437E-2</v>
      </c>
      <c r="BJ11" s="45">
        <v>3.3698434725056403E-2</v>
      </c>
      <c r="BK11" s="45">
        <v>3.4120000839429343E-2</v>
      </c>
      <c r="BL11" s="45">
        <v>3.439642644467944E-2</v>
      </c>
      <c r="BM11" s="45">
        <v>3.4687016739432641E-2</v>
      </c>
      <c r="BN11" s="45">
        <v>3.5034557782001485E-2</v>
      </c>
      <c r="BO11" s="45">
        <v>3.5313241139487639E-2</v>
      </c>
      <c r="BP11" s="45">
        <v>3.5335882038472599E-2</v>
      </c>
      <c r="BQ11" s="45">
        <v>3.525015570608403E-2</v>
      </c>
      <c r="BR11" s="45">
        <v>3.5059344854750707E-2</v>
      </c>
      <c r="BS11" s="45">
        <v>3.4721285915108702E-2</v>
      </c>
      <c r="BT11" s="46">
        <v>3.4242283728860512E-2</v>
      </c>
      <c r="BU11" s="1"/>
    </row>
    <row r="12" spans="1:73">
      <c r="A12" s="40" t="s">
        <v>48</v>
      </c>
      <c r="B12" s="47">
        <v>0.04</v>
      </c>
      <c r="C12" s="45">
        <v>5.8000000000000003E-2</v>
      </c>
      <c r="D12" s="45">
        <v>3.5999999999999997E-2</v>
      </c>
      <c r="E12" s="45">
        <v>1.325E-2</v>
      </c>
      <c r="F12" s="45">
        <v>3.0492500000000002E-2</v>
      </c>
      <c r="G12" s="45">
        <v>4.0844640073094303E-2</v>
      </c>
      <c r="H12" s="45">
        <v>4.4299999999999999E-2</v>
      </c>
      <c r="I12" s="45">
        <v>6.5799999999999997E-2</v>
      </c>
      <c r="J12" s="45">
        <v>0.103975</v>
      </c>
      <c r="K12" s="45">
        <v>-7.5000000000000067E-4</v>
      </c>
      <c r="L12" s="45">
        <v>2.9825000000000001E-2</v>
      </c>
      <c r="M12" s="45">
        <v>4.9824999999999987E-2</v>
      </c>
      <c r="N12" s="45">
        <v>3.9376943014055255E-2</v>
      </c>
      <c r="O12" s="45">
        <v>2.7924999999999998E-2</v>
      </c>
      <c r="P12" s="45">
        <v>-1.1000000000000001E-3</v>
      </c>
      <c r="Q12" s="45">
        <v>-4.908794417839684E-3</v>
      </c>
      <c r="R12" s="45">
        <v>1.4950000000000005E-3</v>
      </c>
      <c r="S12" s="45">
        <v>3.4116580245174132E-2</v>
      </c>
      <c r="T12" s="64">
        <v>3.4299999999999997E-2</v>
      </c>
      <c r="U12" s="45">
        <v>2.2899941883818931E-2</v>
      </c>
      <c r="V12" s="45">
        <v>-4.3913783560060107E-3</v>
      </c>
      <c r="W12" s="45">
        <v>4.6497999999999998E-2</v>
      </c>
      <c r="X12" s="45">
        <v>0.19400000000000003</v>
      </c>
      <c r="Y12" s="45">
        <v>9.153E-2</v>
      </c>
      <c r="Z12" s="45">
        <v>3.7600000000000001E-2</v>
      </c>
      <c r="AA12" s="45">
        <v>5.0299999999999997E-2</v>
      </c>
      <c r="AB12" s="45">
        <v>3.2199999999999999E-2</v>
      </c>
      <c r="AC12" s="45">
        <v>2.2800000000000001E-2</v>
      </c>
      <c r="AD12" s="45">
        <v>2.24E-2</v>
      </c>
      <c r="AE12" s="45">
        <v>0.02</v>
      </c>
      <c r="AF12" s="45">
        <v>0.02</v>
      </c>
      <c r="AG12" s="45">
        <v>0.02</v>
      </c>
      <c r="AH12" s="45">
        <v>0.02</v>
      </c>
      <c r="AI12" s="45">
        <v>0.02</v>
      </c>
      <c r="AJ12" s="45">
        <v>0.02</v>
      </c>
      <c r="AK12" s="45">
        <v>0.02</v>
      </c>
      <c r="AL12" s="45">
        <v>0.02</v>
      </c>
      <c r="AM12" s="45">
        <v>0.02</v>
      </c>
      <c r="AN12" s="45">
        <v>0.02</v>
      </c>
      <c r="AO12" s="45">
        <v>0.02</v>
      </c>
      <c r="AP12" s="45">
        <v>0.02</v>
      </c>
      <c r="AQ12" s="45">
        <v>0.02</v>
      </c>
      <c r="AR12" s="45">
        <v>0.02</v>
      </c>
      <c r="AS12" s="45">
        <v>0.02</v>
      </c>
      <c r="AT12" s="45">
        <v>0.02</v>
      </c>
      <c r="AU12" s="45">
        <v>0.02</v>
      </c>
      <c r="AV12" s="45">
        <v>0.02</v>
      </c>
      <c r="AW12" s="45">
        <v>0.02</v>
      </c>
      <c r="AX12" s="45">
        <v>0.02</v>
      </c>
      <c r="AY12" s="45">
        <v>0.02</v>
      </c>
      <c r="AZ12" s="45">
        <v>0.02</v>
      </c>
      <c r="BA12" s="45">
        <v>0.02</v>
      </c>
      <c r="BB12" s="45">
        <v>0.02</v>
      </c>
      <c r="BC12" s="45">
        <v>0.02</v>
      </c>
      <c r="BD12" s="45">
        <v>0.02</v>
      </c>
      <c r="BE12" s="45">
        <v>0.02</v>
      </c>
      <c r="BF12" s="45">
        <v>0.02</v>
      </c>
      <c r="BG12" s="45">
        <v>0.02</v>
      </c>
      <c r="BH12" s="45">
        <v>0.02</v>
      </c>
      <c r="BI12" s="45">
        <v>0.02</v>
      </c>
      <c r="BJ12" s="45">
        <v>0.02</v>
      </c>
      <c r="BK12" s="45">
        <v>0.02</v>
      </c>
      <c r="BL12" s="45">
        <v>0.02</v>
      </c>
      <c r="BM12" s="45">
        <v>0.02</v>
      </c>
      <c r="BN12" s="45">
        <v>0.02</v>
      </c>
      <c r="BO12" s="45">
        <v>0.02</v>
      </c>
      <c r="BP12" s="45">
        <v>0.02</v>
      </c>
      <c r="BQ12" s="45">
        <v>0.02</v>
      </c>
      <c r="BR12" s="45">
        <v>0.02</v>
      </c>
      <c r="BS12" s="45">
        <v>0.02</v>
      </c>
      <c r="BT12" s="46">
        <v>0.02</v>
      </c>
      <c r="BU12" s="1"/>
    </row>
    <row r="13" spans="1:73">
      <c r="A13" s="40" t="s">
        <v>49</v>
      </c>
      <c r="B13" s="48">
        <v>585.29999999999995</v>
      </c>
      <c r="C13" s="49">
        <v>589.6</v>
      </c>
      <c r="D13" s="49">
        <v>589.9</v>
      </c>
      <c r="E13" s="49">
        <v>602.9</v>
      </c>
      <c r="F13" s="49">
        <v>601.9</v>
      </c>
      <c r="G13" s="49">
        <v>615.6</v>
      </c>
      <c r="H13" s="49">
        <v>651.70000000000005</v>
      </c>
      <c r="I13" s="49">
        <v>657.6</v>
      </c>
      <c r="J13" s="49">
        <v>656</v>
      </c>
      <c r="K13" s="49">
        <v>593.9</v>
      </c>
      <c r="L13" s="49">
        <v>568</v>
      </c>
      <c r="M13" s="49">
        <v>603.20000000000005</v>
      </c>
      <c r="N13" s="49">
        <v>614.9</v>
      </c>
      <c r="O13" s="49">
        <v>621.29999999999995</v>
      </c>
      <c r="P13" s="49">
        <v>624.79999999999995</v>
      </c>
      <c r="Q13" s="49">
        <v>640.9</v>
      </c>
      <c r="R13" s="49">
        <v>644.625</v>
      </c>
      <c r="S13" s="49">
        <v>658.57500000000005</v>
      </c>
      <c r="T13" s="65">
        <v>661.6</v>
      </c>
      <c r="U13" s="49">
        <v>668.3</v>
      </c>
      <c r="V13" s="49">
        <v>653.79999999999995</v>
      </c>
      <c r="W13" s="49">
        <v>650.5</v>
      </c>
      <c r="X13" s="49">
        <v>677.4</v>
      </c>
      <c r="Y13" s="49">
        <v>694.6</v>
      </c>
      <c r="Z13" s="49">
        <v>694.64427499999999</v>
      </c>
      <c r="AA13" s="49">
        <v>693.07736046150012</v>
      </c>
      <c r="AB13" s="49">
        <v>695.19817718451225</v>
      </c>
      <c r="AC13" s="49">
        <v>695.80299959866272</v>
      </c>
      <c r="AD13" s="49">
        <v>695.80299959866272</v>
      </c>
      <c r="AE13" s="49">
        <v>693.38112897674569</v>
      </c>
      <c r="AF13" s="49">
        <v>690.85592516745567</v>
      </c>
      <c r="AG13" s="49">
        <v>688.57830654634631</v>
      </c>
      <c r="AH13" s="49">
        <v>686.36585475857419</v>
      </c>
      <c r="AI13" s="49">
        <v>684.2047560225127</v>
      </c>
      <c r="AJ13" s="49">
        <v>682.565565329739</v>
      </c>
      <c r="AK13" s="49">
        <v>680.98372398749643</v>
      </c>
      <c r="AL13" s="49">
        <v>679.16062451239782</v>
      </c>
      <c r="AM13" s="49">
        <v>677.02924158770156</v>
      </c>
      <c r="AN13" s="49">
        <v>675.05793346791927</v>
      </c>
      <c r="AO13" s="49">
        <v>673.58050924905592</v>
      </c>
      <c r="AP13" s="49">
        <v>672.20542006828043</v>
      </c>
      <c r="AQ13" s="49">
        <v>670.91885186598552</v>
      </c>
      <c r="AR13" s="49">
        <v>669.5824552309175</v>
      </c>
      <c r="AS13" s="49">
        <v>667.93069514743217</v>
      </c>
      <c r="AT13" s="49">
        <v>665.7742191700363</v>
      </c>
      <c r="AU13" s="49">
        <v>663.25116918150809</v>
      </c>
      <c r="AV13" s="49">
        <v>660.50234749995855</v>
      </c>
      <c r="AW13" s="49">
        <v>657.7396237934272</v>
      </c>
      <c r="AX13" s="49">
        <v>655.21734924130715</v>
      </c>
      <c r="AY13" s="49">
        <v>652.96159156442968</v>
      </c>
      <c r="AZ13" s="49">
        <v>651.02207208849768</v>
      </c>
      <c r="BA13" s="49">
        <v>648.81536104089935</v>
      </c>
      <c r="BB13" s="49">
        <v>646.53556676347193</v>
      </c>
      <c r="BC13" s="49">
        <v>644.21120843505435</v>
      </c>
      <c r="BD13" s="49">
        <v>641.82877443825839</v>
      </c>
      <c r="BE13" s="49">
        <v>639.41338447795238</v>
      </c>
      <c r="BF13" s="49">
        <v>636.96075624385526</v>
      </c>
      <c r="BG13" s="49">
        <v>634.64225737879121</v>
      </c>
      <c r="BH13" s="49">
        <v>632.5346820548034</v>
      </c>
      <c r="BI13" s="49">
        <v>630.7724747401644</v>
      </c>
      <c r="BJ13" s="49">
        <v>629.40256483515327</v>
      </c>
      <c r="BK13" s="49">
        <v>628.50650493676858</v>
      </c>
      <c r="BL13" s="49">
        <v>627.99176722804441</v>
      </c>
      <c r="BM13" s="49">
        <v>627.86560134643059</v>
      </c>
      <c r="BN13" s="49">
        <v>628.16471635404218</v>
      </c>
      <c r="BO13" s="49">
        <v>628.84314030258327</v>
      </c>
      <c r="BP13" s="49">
        <v>629.74253778843274</v>
      </c>
      <c r="BQ13" s="49">
        <v>630.79823300112537</v>
      </c>
      <c r="BR13" s="49">
        <v>631.94344257612579</v>
      </c>
      <c r="BS13" s="49">
        <v>633.08907038290704</v>
      </c>
      <c r="BT13" s="50">
        <v>634.14664121236501</v>
      </c>
      <c r="BU13" s="1"/>
    </row>
    <row r="14" spans="1:73">
      <c r="A14" s="40" t="s">
        <v>50</v>
      </c>
      <c r="B14" s="51"/>
      <c r="C14" s="52">
        <v>7.3466598325646615E-3</v>
      </c>
      <c r="D14" s="52">
        <v>5.0881953867021323E-4</v>
      </c>
      <c r="E14" s="52">
        <v>2.2037633497203002E-2</v>
      </c>
      <c r="F14" s="52">
        <v>-1.6586498590147603E-3</v>
      </c>
      <c r="G14" s="52">
        <v>2.2761256022595155E-2</v>
      </c>
      <c r="H14" s="53">
        <v>5.8641975308642014E-2</v>
      </c>
      <c r="I14" s="53">
        <v>9.0532453582936601E-3</v>
      </c>
      <c r="J14" s="53">
        <v>-2.4330900243308973E-3</v>
      </c>
      <c r="K14" s="53">
        <v>-9.466463414634152E-2</v>
      </c>
      <c r="L14" s="53">
        <v>-4.3610035359488042E-2</v>
      </c>
      <c r="M14" s="53">
        <v>6.1971830985915632E-2</v>
      </c>
      <c r="N14" s="53">
        <v>1.93965517241379E-2</v>
      </c>
      <c r="O14" s="53">
        <v>1.040819645470803E-2</v>
      </c>
      <c r="P14" s="53">
        <v>5.6333494286173735E-3</v>
      </c>
      <c r="Q14" s="53">
        <v>2.5768245838668324E-2</v>
      </c>
      <c r="R14" s="53">
        <v>5.812139179279141E-3</v>
      </c>
      <c r="S14" s="53">
        <v>2.1640488656195611E-2</v>
      </c>
      <c r="T14" s="66">
        <v>4.5932505789014755E-3</v>
      </c>
      <c r="U14" s="53">
        <v>1.012696493349452E-2</v>
      </c>
      <c r="V14" s="53">
        <v>-2.1696842735298483E-2</v>
      </c>
      <c r="W14" s="53">
        <v>-5.0474151116548516E-3</v>
      </c>
      <c r="X14" s="53">
        <v>4.1352805534204506E-2</v>
      </c>
      <c r="Y14" s="53">
        <v>2.5391201653380602E-2</v>
      </c>
      <c r="Z14" s="53">
        <v>6.37417218543046E-5</v>
      </c>
      <c r="AA14" s="53">
        <v>-2.2557078419740417E-3</v>
      </c>
      <c r="AB14" s="53">
        <v>3.0599999999998406E-3</v>
      </c>
      <c r="AC14" s="53">
        <v>8.6999999999992639E-4</v>
      </c>
      <c r="AD14" s="53">
        <v>0</v>
      </c>
      <c r="AE14" s="53">
        <v>-3.480684365134934E-3</v>
      </c>
      <c r="AF14" s="53">
        <v>-3.6418698227576041E-3</v>
      </c>
      <c r="AG14" s="53">
        <v>-3.2968069580604498E-3</v>
      </c>
      <c r="AH14" s="53">
        <v>-3.2130721614931357E-3</v>
      </c>
      <c r="AI14" s="53">
        <v>-3.1486104984369545E-3</v>
      </c>
      <c r="AJ14" s="53">
        <v>-2.3957604479436512E-3</v>
      </c>
      <c r="AK14" s="53">
        <v>-2.317493619061195E-3</v>
      </c>
      <c r="AL14" s="53">
        <v>-2.6771557246970668E-3</v>
      </c>
      <c r="AM14" s="53">
        <v>-3.1382604464540442E-3</v>
      </c>
      <c r="AN14" s="53">
        <v>-2.9117030678902367E-3</v>
      </c>
      <c r="AO14" s="53">
        <v>-2.1885887797414849E-3</v>
      </c>
      <c r="AP14" s="53">
        <v>-2.041462248229986E-3</v>
      </c>
      <c r="AQ14" s="53">
        <v>-1.9139509499406238E-3</v>
      </c>
      <c r="AR14" s="53">
        <v>-1.9918901240457698E-3</v>
      </c>
      <c r="AS14" s="53">
        <v>-2.4668509017544693E-3</v>
      </c>
      <c r="AT14" s="53">
        <v>-3.2285924169420666E-3</v>
      </c>
      <c r="AU14" s="53">
        <v>-3.7896480756997031E-3</v>
      </c>
      <c r="AV14" s="53">
        <v>-4.1444656402819247E-3</v>
      </c>
      <c r="AW14" s="53">
        <v>-4.1827613739578995E-3</v>
      </c>
      <c r="AX14" s="53">
        <v>-3.8347614479620207E-3</v>
      </c>
      <c r="AY14" s="53">
        <v>-3.4427624352277864E-3</v>
      </c>
      <c r="AZ14" s="53">
        <v>-2.9703423616159741E-3</v>
      </c>
      <c r="BA14" s="53">
        <v>-3.3896101871310202E-3</v>
      </c>
      <c r="BB14" s="53">
        <v>-3.5137797504823931E-3</v>
      </c>
      <c r="BC14" s="53">
        <v>-3.5950973896969884E-3</v>
      </c>
      <c r="BD14" s="53">
        <v>-3.6982187916032583E-3</v>
      </c>
      <c r="BE14" s="53">
        <v>-3.7632933525301171E-3</v>
      </c>
      <c r="BF14" s="53">
        <v>-3.8357474110423118E-3</v>
      </c>
      <c r="BG14" s="53">
        <v>-3.639939890074495E-3</v>
      </c>
      <c r="BH14" s="53">
        <v>-3.3208871604177848E-3</v>
      </c>
      <c r="BI14" s="53">
        <v>-2.7859457586015823E-3</v>
      </c>
      <c r="BJ14" s="53">
        <v>-2.1717972166991339E-3</v>
      </c>
      <c r="BK14" s="53">
        <v>-1.423667376727944E-3</v>
      </c>
      <c r="BL14" s="53">
        <v>-8.1898549128933684E-4</v>
      </c>
      <c r="BM14" s="53">
        <v>-2.0090371912151461E-4</v>
      </c>
      <c r="BN14" s="53">
        <v>4.7639973741220309E-4</v>
      </c>
      <c r="BO14" s="53">
        <v>1.0800096389984581E-3</v>
      </c>
      <c r="BP14" s="53">
        <v>1.4302413880458165E-3</v>
      </c>
      <c r="BQ14" s="53">
        <v>1.6763917781386084E-3</v>
      </c>
      <c r="BR14" s="53">
        <v>1.8154926806814853E-3</v>
      </c>
      <c r="BS14" s="53">
        <v>1.8128644584254339E-3</v>
      </c>
      <c r="BT14" s="54">
        <v>1.6704929510444888E-3</v>
      </c>
      <c r="BU14" s="1"/>
    </row>
    <row r="15" spans="1:73">
      <c r="A15" s="40" t="s">
        <v>51</v>
      </c>
      <c r="B15" s="47">
        <v>0.14592149423610098</v>
      </c>
      <c r="C15" s="45">
        <v>0.13012688108586604</v>
      </c>
      <c r="D15" s="45">
        <v>0.11226486079759217</v>
      </c>
      <c r="E15" s="45">
        <v>0.10336109458655562</v>
      </c>
      <c r="F15" s="45">
        <v>0.10137354434159453</v>
      </c>
      <c r="G15" s="45">
        <v>8.0370481027786073E-2</v>
      </c>
      <c r="H15" s="45">
        <v>5.9188681969106392E-2</v>
      </c>
      <c r="I15" s="45">
        <v>4.5850261172373764E-2</v>
      </c>
      <c r="J15" s="45">
        <v>5.4482559815508792E-2</v>
      </c>
      <c r="K15" s="45">
        <v>0.13551673944687045</v>
      </c>
      <c r="L15" s="45">
        <v>0.16703328933861272</v>
      </c>
      <c r="M15" s="45">
        <v>0.12325581395348836</v>
      </c>
      <c r="N15" s="45">
        <v>0.10023412350014634</v>
      </c>
      <c r="O15" s="45">
        <v>8.6323529411764716E-2</v>
      </c>
      <c r="P15" s="45">
        <v>7.354685646500593E-2</v>
      </c>
      <c r="Q15" s="45">
        <v>6.1880191751747485E-2</v>
      </c>
      <c r="R15" s="45">
        <v>6.7551441073301327E-2</v>
      </c>
      <c r="S15" s="45">
        <v>5.7630392788151928E-2</v>
      </c>
      <c r="T15" s="64">
        <v>5.3775743707093822E-2</v>
      </c>
      <c r="U15" s="45">
        <v>4.4739851343624938E-2</v>
      </c>
      <c r="V15" s="45">
        <v>6.8926231842779837E-2</v>
      </c>
      <c r="W15" s="45">
        <v>6.2139561707035752E-2</v>
      </c>
      <c r="X15" s="45">
        <v>5.6020066889632111E-2</v>
      </c>
      <c r="Y15" s="45">
        <v>6.425973326148457E-2</v>
      </c>
      <c r="Z15" s="45">
        <v>7.7181940566904167E-2</v>
      </c>
      <c r="AA15" s="45">
        <v>7.8537625521711882E-2</v>
      </c>
      <c r="AB15" s="45">
        <v>6.9863187468231613E-2</v>
      </c>
      <c r="AC15" s="45">
        <v>6.9482550585580186E-2</v>
      </c>
      <c r="AD15" s="45">
        <v>6.8652472575397749E-2</v>
      </c>
      <c r="AE15" s="45">
        <v>6.8335459289743189E-2</v>
      </c>
      <c r="AF15" s="45">
        <v>6.8018338098692899E-2</v>
      </c>
      <c r="AG15" s="45">
        <v>6.7701108965518425E-2</v>
      </c>
      <c r="AH15" s="45">
        <v>6.7383771853477811E-2</v>
      </c>
      <c r="AI15" s="45">
        <v>6.7066326725817416E-2</v>
      </c>
      <c r="AJ15" s="45">
        <v>6.6748773545770357E-2</v>
      </c>
      <c r="AK15" s="45">
        <v>6.6431112276558166E-2</v>
      </c>
      <c r="AL15" s="45">
        <v>6.6113342881388676E-2</v>
      </c>
      <c r="AM15" s="45">
        <v>6.5795465323458341E-2</v>
      </c>
      <c r="AN15" s="45">
        <v>6.5477479565950458E-2</v>
      </c>
      <c r="AO15" s="45">
        <v>6.5159385572035766E-2</v>
      </c>
      <c r="AP15" s="45">
        <v>6.4841183304872735E-2</v>
      </c>
      <c r="AQ15" s="45">
        <v>6.4522872727607108E-2</v>
      </c>
      <c r="AR15" s="45">
        <v>6.4204453803372377E-2</v>
      </c>
      <c r="AS15" s="45">
        <v>6.3885926495288778E-2</v>
      </c>
      <c r="AT15" s="45">
        <v>6.3567290766465084E-2</v>
      </c>
      <c r="AU15" s="45">
        <v>6.3248546579996151E-2</v>
      </c>
      <c r="AV15" s="45">
        <v>6.2929693898965786E-2</v>
      </c>
      <c r="AW15" s="45">
        <v>6.2610732686444071E-2</v>
      </c>
      <c r="AX15" s="45">
        <v>6.2291662905488945E-2</v>
      </c>
      <c r="AY15" s="45">
        <v>6.2291662905487932E-2</v>
      </c>
      <c r="AZ15" s="45">
        <v>6.2166204696184425E-2</v>
      </c>
      <c r="BA15" s="45">
        <v>6.2059326102098029E-2</v>
      </c>
      <c r="BB15" s="45">
        <v>6.1907513033011979E-2</v>
      </c>
      <c r="BC15" s="45">
        <v>6.1769159147574082E-2</v>
      </c>
      <c r="BD15" s="45">
        <v>6.1630632356913406E-2</v>
      </c>
      <c r="BE15" s="45">
        <v>6.1524327995256339E-2</v>
      </c>
      <c r="BF15" s="45">
        <v>6.149812543384936E-2</v>
      </c>
      <c r="BG15" s="45">
        <v>6.1505573539070747E-2</v>
      </c>
      <c r="BH15" s="45">
        <v>6.1558528825760836E-2</v>
      </c>
      <c r="BI15" s="45">
        <v>6.1660349397956213E-2</v>
      </c>
      <c r="BJ15" s="45">
        <v>6.1758782664242499E-2</v>
      </c>
      <c r="BK15" s="45">
        <v>6.1832695107738228E-2</v>
      </c>
      <c r="BL15" s="45">
        <v>6.1924290237565745E-2</v>
      </c>
      <c r="BM15" s="45">
        <v>6.2025312467677722E-2</v>
      </c>
      <c r="BN15" s="45">
        <v>6.2089911551253173E-2</v>
      </c>
      <c r="BO15" s="45">
        <v>6.2106123348140405E-2</v>
      </c>
      <c r="BP15" s="45">
        <v>6.2114495324678672E-2</v>
      </c>
      <c r="BQ15" s="45">
        <v>6.2112167111922606E-2</v>
      </c>
      <c r="BR15" s="45">
        <v>6.2071015357585711E-2</v>
      </c>
      <c r="BS15" s="45">
        <v>6.2008005073104881E-2</v>
      </c>
      <c r="BT15" s="46">
        <v>6.1923289371936988E-2</v>
      </c>
      <c r="BU15" s="1"/>
    </row>
    <row r="16" spans="1:73">
      <c r="A16" s="40" t="s">
        <v>52</v>
      </c>
      <c r="B16" s="44"/>
      <c r="C16" s="45">
        <v>5.2654883892443438E-2</v>
      </c>
      <c r="D16" s="45">
        <v>6.7097583130523386E-2</v>
      </c>
      <c r="E16" s="45">
        <v>5.275500031747149E-2</v>
      </c>
      <c r="F16" s="45">
        <v>6.9785220914922119E-2</v>
      </c>
      <c r="G16" s="45">
        <v>7.0865593896609846E-2</v>
      </c>
      <c r="H16" s="45">
        <v>3.6822699949033533E-2</v>
      </c>
      <c r="I16" s="45">
        <v>6.6059116198011525E-2</v>
      </c>
      <c r="J16" s="45">
        <v>-4.8940433378172221E-2</v>
      </c>
      <c r="K16" s="45">
        <v>-5.7038253707050623E-2</v>
      </c>
      <c r="L16" s="45">
        <v>7.1215942523787268E-2</v>
      </c>
      <c r="M16" s="45">
        <v>1.3274657319021443E-2</v>
      </c>
      <c r="N16" s="45">
        <v>1.6993086751674102E-2</v>
      </c>
      <c r="O16" s="45">
        <v>7.0853126472008032E-3</v>
      </c>
      <c r="P16" s="45">
        <v>2.7438142022762069E-2</v>
      </c>
      <c r="Q16" s="45">
        <v>-7.2021409852141005E-3</v>
      </c>
      <c r="R16" s="45">
        <v>2.4974707026254483E-2</v>
      </c>
      <c r="S16" s="45">
        <v>3.3972292676544225E-2</v>
      </c>
      <c r="T16" s="64">
        <v>3.2252452681770016E-2</v>
      </c>
      <c r="U16" s="45">
        <v>2.6869647327159241E-2</v>
      </c>
      <c r="V16" s="45">
        <v>-7.4469044404061879E-3</v>
      </c>
      <c r="W16" s="45">
        <v>7.6905187448016887E-2</v>
      </c>
      <c r="X16" s="45">
        <v>-3.9105771995485705E-2</v>
      </c>
      <c r="Y16" s="45">
        <v>-5.4266321427389408E-2</v>
      </c>
      <c r="Z16" s="45">
        <v>-9.9510039653024629E-3</v>
      </c>
      <c r="AA16" s="45">
        <v>2.3039459761442282E-2</v>
      </c>
      <c r="AB16" s="45">
        <v>2.4238236954718051E-2</v>
      </c>
      <c r="AC16" s="45">
        <v>2.1904079611445804E-2</v>
      </c>
      <c r="AD16" s="45">
        <v>2.3339537474642347E-2</v>
      </c>
      <c r="AE16" s="45">
        <v>2.3082334060860132E-2</v>
      </c>
      <c r="AF16" s="45">
        <v>2.2827965047551135E-2</v>
      </c>
      <c r="AG16" s="45">
        <v>2.2576399199414343E-2</v>
      </c>
      <c r="AH16" s="45">
        <v>2.2327605625363844E-2</v>
      </c>
      <c r="AI16" s="45">
        <v>2.2081553774736307E-2</v>
      </c>
      <c r="AJ16" s="45">
        <v>2.1838213433538645E-2</v>
      </c>
      <c r="AK16" s="45">
        <v>2.1597554720738099E-2</v>
      </c>
      <c r="AL16" s="45">
        <v>2.135954808459295E-2</v>
      </c>
      <c r="AM16" s="45">
        <v>2.1124164299024306E-2</v>
      </c>
      <c r="AN16" s="45">
        <v>2.0891374460026535E-2</v>
      </c>
      <c r="AO16" s="45">
        <v>2.0661149982118321E-2</v>
      </c>
      <c r="AP16" s="45">
        <v>2.0433462594832141E-2</v>
      </c>
      <c r="AQ16" s="45">
        <v>2.0433462594832141E-2</v>
      </c>
      <c r="AR16" s="45">
        <v>2.041325770259439E-2</v>
      </c>
      <c r="AS16" s="45">
        <v>2.0276255442817526E-2</v>
      </c>
      <c r="AT16" s="45">
        <v>2.0143433150429102E-2</v>
      </c>
      <c r="AU16" s="45">
        <v>2.0001407709506092E-2</v>
      </c>
      <c r="AV16" s="45">
        <v>1.9867594927719612E-2</v>
      </c>
      <c r="AW16" s="45">
        <v>1.9737986323559387E-2</v>
      </c>
      <c r="AX16" s="45">
        <v>1.9597649646153403E-2</v>
      </c>
      <c r="AY16" s="45">
        <v>1.9284822653841571E-2</v>
      </c>
      <c r="AZ16" s="45">
        <v>1.8964378406370219E-2</v>
      </c>
      <c r="BA16" s="45">
        <v>1.8643696044247537E-2</v>
      </c>
      <c r="BB16" s="45">
        <v>1.8313400168577187E-2</v>
      </c>
      <c r="BC16" s="45">
        <v>1.7980178742395436E-2</v>
      </c>
      <c r="BD16" s="45">
        <v>1.7650481350891978E-2</v>
      </c>
      <c r="BE16" s="45">
        <v>1.7322407549884122E-2</v>
      </c>
      <c r="BF16" s="45">
        <v>1.6992228530654296E-2</v>
      </c>
      <c r="BG16" s="45">
        <v>1.6658496654771371E-2</v>
      </c>
      <c r="BH16" s="45">
        <v>1.632099150789279E-2</v>
      </c>
      <c r="BI16" s="45">
        <v>1.597544657459804E-2</v>
      </c>
      <c r="BJ16" s="45">
        <v>1.5635592518754349E-2</v>
      </c>
      <c r="BK16" s="45">
        <v>1.5288571294789E-2</v>
      </c>
      <c r="BL16" s="45">
        <v>1.4945369104963246E-2</v>
      </c>
      <c r="BM16" s="45">
        <v>1.4602873509770964E-2</v>
      </c>
      <c r="BN16" s="45">
        <v>1.4256570967296378E-2</v>
      </c>
      <c r="BO16" s="45">
        <v>1.3917940360558712E-2</v>
      </c>
      <c r="BP16" s="45">
        <v>1.3585506527332036E-2</v>
      </c>
      <c r="BQ16" s="45">
        <v>1.3252524843354818E-2</v>
      </c>
      <c r="BR16" s="45">
        <v>1.2925105468033271E-2</v>
      </c>
      <c r="BS16" s="45">
        <v>1.2596932260900084E-2</v>
      </c>
      <c r="BT16" s="46">
        <v>1.2272029972979492E-2</v>
      </c>
      <c r="BU16" s="1"/>
    </row>
    <row r="17" spans="1:73">
      <c r="A17" s="40" t="s">
        <v>53</v>
      </c>
      <c r="B17" s="41">
        <v>313.61445937136506</v>
      </c>
      <c r="C17" s="42">
        <v>352.15318343921365</v>
      </c>
      <c r="D17" s="42">
        <v>392.67316861171116</v>
      </c>
      <c r="E17" s="42">
        <v>429.67801311467031</v>
      </c>
      <c r="F17" s="42">
        <v>465.72418288957346</v>
      </c>
      <c r="G17" s="42">
        <v>515.95873863970451</v>
      </c>
      <c r="H17" s="42">
        <v>601.21687778814567</v>
      </c>
      <c r="I17" s="42">
        <v>724.50244781613901</v>
      </c>
      <c r="J17" s="42">
        <v>825.22720591054929</v>
      </c>
      <c r="K17" s="42">
        <v>783.81245999999999</v>
      </c>
      <c r="L17" s="42">
        <v>792.31271000000004</v>
      </c>
      <c r="M17" s="42">
        <v>839</v>
      </c>
      <c r="N17" s="42">
        <v>887</v>
      </c>
      <c r="O17" s="42">
        <v>949</v>
      </c>
      <c r="P17" s="42">
        <v>1005</v>
      </c>
      <c r="Q17" s="42">
        <v>1065</v>
      </c>
      <c r="R17" s="42">
        <v>1146</v>
      </c>
      <c r="S17" s="42">
        <v>1221</v>
      </c>
      <c r="T17" s="63">
        <v>1310</v>
      </c>
      <c r="U17" s="42">
        <v>1407</v>
      </c>
      <c r="V17" s="42">
        <v>1448</v>
      </c>
      <c r="W17" s="42">
        <v>1473.25</v>
      </c>
      <c r="X17" s="42">
        <v>1644.75</v>
      </c>
      <c r="Y17" s="42">
        <v>1833.0944507577742</v>
      </c>
      <c r="Z17" s="42">
        <v>1943.7033699164983</v>
      </c>
      <c r="AA17" s="42">
        <v>2042.3463159397611</v>
      </c>
      <c r="AB17" s="42">
        <v>2143.4424585787797</v>
      </c>
      <c r="AC17" s="42">
        <v>2246.3276965905611</v>
      </c>
      <c r="AD17" s="42">
        <v>2354.1514260269082</v>
      </c>
      <c r="AE17" s="42">
        <v>2456.6605503857581</v>
      </c>
      <c r="AF17" s="42">
        <v>2562.9959337949354</v>
      </c>
      <c r="AG17" s="42">
        <v>2673.2763362056207</v>
      </c>
      <c r="AH17" s="42">
        <v>2787.6234798873979</v>
      </c>
      <c r="AI17" s="42">
        <v>2906.162108415494</v>
      </c>
      <c r="AJ17" s="42">
        <v>3029.0200467477648</v>
      </c>
      <c r="AK17" s="42">
        <v>3156.328262416765</v>
      </c>
      <c r="AL17" s="42">
        <v>3288.2209278627884</v>
      </c>
      <c r="AM17" s="42">
        <v>3424.835483934341</v>
      </c>
      <c r="AN17" s="42">
        <v>3566.3127045830638</v>
      </c>
      <c r="AO17" s="42">
        <v>3712.7967627807002</v>
      </c>
      <c r="AP17" s="42">
        <v>3864.4352976862979</v>
      </c>
      <c r="AQ17" s="42">
        <v>4022.267073627555</v>
      </c>
      <c r="AR17" s="42">
        <v>4186.4621409091778</v>
      </c>
      <c r="AS17" s="42">
        <v>4356.7748750135361</v>
      </c>
      <c r="AT17" s="42">
        <v>4533.4259840290379</v>
      </c>
      <c r="AU17" s="42">
        <v>4716.5829031656003</v>
      </c>
      <c r="AV17" s="42">
        <v>4906.4958629632765</v>
      </c>
      <c r="AW17" s="42">
        <v>5103.4070154271076</v>
      </c>
      <c r="AX17" s="42">
        <v>5307.4902340795124</v>
      </c>
      <c r="AY17" s="42">
        <v>5518.041126820347</v>
      </c>
      <c r="AZ17" s="42">
        <v>5735.1410937475075</v>
      </c>
      <c r="BA17" s="42">
        <v>5958.906627491614</v>
      </c>
      <c r="BB17" s="42">
        <v>6189.3951585106161</v>
      </c>
      <c r="BC17" s="42">
        <v>6426.6952215633128</v>
      </c>
      <c r="BD17" s="42">
        <v>6670.9320754337705</v>
      </c>
      <c r="BE17" s="42">
        <v>6922.2184531736684</v>
      </c>
      <c r="BF17" s="42">
        <v>7180.6392184904898</v>
      </c>
      <c r="BG17" s="42">
        <v>7446.2630303486512</v>
      </c>
      <c r="BH17" s="42">
        <v>7719.1492945531572</v>
      </c>
      <c r="BI17" s="42">
        <v>7999.3154747438302</v>
      </c>
      <c r="BJ17" s="42">
        <v>8286.8773021746092</v>
      </c>
      <c r="BK17" s="42">
        <v>8581.8432529524762</v>
      </c>
      <c r="BL17" s="42">
        <v>8884.3041093281663</v>
      </c>
      <c r="BM17" s="42">
        <v>9194.3212880282044</v>
      </c>
      <c r="BN17" s="42">
        <v>9511.9087976064438</v>
      </c>
      <c r="BO17" s="42">
        <v>9837.1808765059377</v>
      </c>
      <c r="BP17" s="42">
        <v>10170.240440744541</v>
      </c>
      <c r="BQ17" s="42">
        <v>10511.122240945368</v>
      </c>
      <c r="BR17" s="42">
        <v>10859.919196586916</v>
      </c>
      <c r="BS17" s="42">
        <v>11216.655280326473</v>
      </c>
      <c r="BT17" s="43">
        <v>11581.392538325683</v>
      </c>
      <c r="BU17" s="1"/>
    </row>
    <row r="18" spans="1:73">
      <c r="A18" s="40" t="s">
        <v>54</v>
      </c>
      <c r="B18" s="44"/>
      <c r="C18" s="45">
        <v>0.12288567352761359</v>
      </c>
      <c r="D18" s="45">
        <v>0.11506352087114324</v>
      </c>
      <c r="E18" s="45">
        <v>9.423828125E-2</v>
      </c>
      <c r="F18" s="45">
        <v>8.3891120035698208E-2</v>
      </c>
      <c r="G18" s="45">
        <v>0.10786331823795803</v>
      </c>
      <c r="H18" s="45">
        <v>0.16524216524216517</v>
      </c>
      <c r="I18" s="45">
        <v>0.20506006165621349</v>
      </c>
      <c r="J18" s="45">
        <v>0.13902611150317568</v>
      </c>
      <c r="K18" s="45">
        <v>-5.0185870768587382E-2</v>
      </c>
      <c r="L18" s="45">
        <v>1.084474977598604E-2</v>
      </c>
      <c r="M18" s="45">
        <v>5.8925332650539008E-2</v>
      </c>
      <c r="N18" s="45">
        <v>5.7210965435041672E-2</v>
      </c>
      <c r="O18" s="45">
        <v>6.9898534385569366E-2</v>
      </c>
      <c r="P18" s="45">
        <v>5.9009483667017859E-2</v>
      </c>
      <c r="Q18" s="45">
        <v>5.9701492537313383E-2</v>
      </c>
      <c r="R18" s="45">
        <v>7.6056338028168913E-2</v>
      </c>
      <c r="S18" s="45">
        <v>6.5445026178010401E-2</v>
      </c>
      <c r="T18" s="64">
        <v>7.2891072891072994E-2</v>
      </c>
      <c r="U18" s="45">
        <v>7.4045801526717581E-2</v>
      </c>
      <c r="V18" s="45">
        <v>2.9140014214641186E-2</v>
      </c>
      <c r="W18" s="45">
        <v>1.7437845303867494E-2</v>
      </c>
      <c r="X18" s="45">
        <v>0.11640929916850506</v>
      </c>
      <c r="Y18" s="45">
        <v>0.11451250996064699</v>
      </c>
      <c r="Z18" s="45">
        <v>6.034000000000006E-2</v>
      </c>
      <c r="AA18" s="45">
        <v>5.0750000000000295E-2</v>
      </c>
      <c r="AB18" s="45">
        <v>4.9500000000000099E-2</v>
      </c>
      <c r="AC18" s="45">
        <v>4.8000000000000043E-2</v>
      </c>
      <c r="AD18" s="45">
        <v>4.8000000000000043E-2</v>
      </c>
      <c r="AE18" s="45">
        <v>4.3543980742077437E-2</v>
      </c>
      <c r="AF18" s="45">
        <v>4.3284524348502273E-2</v>
      </c>
      <c r="AG18" s="45">
        <v>4.3027927183402648E-2</v>
      </c>
      <c r="AH18" s="45">
        <v>4.2774157737871077E-2</v>
      </c>
      <c r="AI18" s="45">
        <v>4.2523184850230988E-2</v>
      </c>
      <c r="AJ18" s="45">
        <v>4.2274977702209338E-2</v>
      </c>
      <c r="AK18" s="45">
        <v>4.2029505815152968E-2</v>
      </c>
      <c r="AL18" s="45">
        <v>4.1786739046284938E-2</v>
      </c>
      <c r="AM18" s="45">
        <v>4.1546647585004814E-2</v>
      </c>
      <c r="AN18" s="45">
        <v>4.1309201949227159E-2</v>
      </c>
      <c r="AO18" s="45">
        <v>4.1074372981760643E-2</v>
      </c>
      <c r="AP18" s="45">
        <v>4.0842131846728913E-2</v>
      </c>
      <c r="AQ18" s="45">
        <v>4.0842131846728913E-2</v>
      </c>
      <c r="AR18" s="45">
        <v>4.0821522856646197E-2</v>
      </c>
      <c r="AS18" s="45">
        <v>4.0681780551673929E-2</v>
      </c>
      <c r="AT18" s="45">
        <v>4.0546301813437768E-2</v>
      </c>
      <c r="AU18" s="45">
        <v>4.0401435863696156E-2</v>
      </c>
      <c r="AV18" s="45">
        <v>4.0264946826274128E-2</v>
      </c>
      <c r="AW18" s="45">
        <v>4.0132746050030699E-2</v>
      </c>
      <c r="AX18" s="45">
        <v>3.9989602639076471E-2</v>
      </c>
      <c r="AY18" s="45">
        <v>3.9670519106918434E-2</v>
      </c>
      <c r="AZ18" s="45">
        <v>3.9343665974497677E-2</v>
      </c>
      <c r="BA18" s="45">
        <v>3.9016569965132586E-2</v>
      </c>
      <c r="BB18" s="45">
        <v>3.8679668171948789E-2</v>
      </c>
      <c r="BC18" s="45">
        <v>3.8339782317243332E-2</v>
      </c>
      <c r="BD18" s="45">
        <v>3.8003490977909893E-2</v>
      </c>
      <c r="BE18" s="45">
        <v>3.7668855700881743E-2</v>
      </c>
      <c r="BF18" s="45">
        <v>3.7332073101267405E-2</v>
      </c>
      <c r="BG18" s="45">
        <v>3.69916665878669E-2</v>
      </c>
      <c r="BH18" s="45">
        <v>3.6647411338050606E-2</v>
      </c>
      <c r="BI18" s="45">
        <v>3.6294955506090076E-2</v>
      </c>
      <c r="BJ18" s="45">
        <v>3.5948304369129547E-2</v>
      </c>
      <c r="BK18" s="45">
        <v>3.5594342720684846E-2</v>
      </c>
      <c r="BL18" s="45">
        <v>3.5244276487062631E-2</v>
      </c>
      <c r="BM18" s="45">
        <v>3.4894930979966432E-2</v>
      </c>
      <c r="BN18" s="45">
        <v>3.4541702386642337E-2</v>
      </c>
      <c r="BO18" s="45">
        <v>3.4196299167770006E-2</v>
      </c>
      <c r="BP18" s="45">
        <v>3.3857216657878775E-2</v>
      </c>
      <c r="BQ18" s="45">
        <v>3.3517575340221928E-2</v>
      </c>
      <c r="BR18" s="45">
        <v>3.3183607577393914E-2</v>
      </c>
      <c r="BS18" s="45">
        <v>3.2848870906118099E-2</v>
      </c>
      <c r="BT18" s="46">
        <v>3.2517470572439144E-2</v>
      </c>
    </row>
    <row r="19" spans="1:73" ht="15" thickBot="1">
      <c r="A19" s="69" t="s">
        <v>55</v>
      </c>
      <c r="B19" s="70">
        <v>673.54562652589061</v>
      </c>
      <c r="C19" s="71">
        <v>743.5458182608362</v>
      </c>
      <c r="D19" s="71">
        <v>822.89251338949043</v>
      </c>
      <c r="E19" s="71">
        <v>920.4262906957423</v>
      </c>
      <c r="F19" s="71">
        <v>1017.7304583321618</v>
      </c>
      <c r="G19" s="71">
        <v>1174.3947460304475</v>
      </c>
      <c r="H19" s="71">
        <v>1418.6144314566743</v>
      </c>
      <c r="I19" s="71">
        <v>1770.9439813096778</v>
      </c>
      <c r="J19" s="71">
        <v>2001.5820087987165</v>
      </c>
      <c r="K19" s="71">
        <v>1780.3594197851289</v>
      </c>
      <c r="L19" s="71">
        <v>1707.9897337993857</v>
      </c>
      <c r="M19" s="71">
        <v>1810.4718213400004</v>
      </c>
      <c r="N19" s="72">
        <v>1943.18760382</v>
      </c>
      <c r="O19" s="72">
        <v>2084.7310871900004</v>
      </c>
      <c r="P19" s="72">
        <v>2245.5275348600003</v>
      </c>
      <c r="Q19" s="72">
        <v>2408.2095348299999</v>
      </c>
      <c r="R19" s="72">
        <v>2564.56873292</v>
      </c>
      <c r="S19" s="72">
        <v>2789.1092664500002</v>
      </c>
      <c r="T19" s="72">
        <v>3060.4073514699999</v>
      </c>
      <c r="U19" s="73">
        <v>3348.2746262399996</v>
      </c>
      <c r="V19" s="73">
        <v>3430.4631983500003</v>
      </c>
      <c r="W19" s="73">
        <v>3732.3232577899998</v>
      </c>
      <c r="X19" s="73">
        <v>4149.1065990000006</v>
      </c>
      <c r="Y19" s="73">
        <v>4596.7166797900009</v>
      </c>
      <c r="Z19" s="73">
        <v>4860</v>
      </c>
      <c r="AA19" s="73">
        <v>5080</v>
      </c>
      <c r="AB19" s="73">
        <v>5375</v>
      </c>
      <c r="AC19" s="73">
        <v>5650</v>
      </c>
      <c r="AD19" s="73">
        <v>5930</v>
      </c>
      <c r="AE19" s="74">
        <v>6166.6765797971893</v>
      </c>
      <c r="AF19" s="74">
        <v>6410.1679150741456</v>
      </c>
      <c r="AG19" s="74">
        <v>6663.9417542790688</v>
      </c>
      <c r="AH19" s="74">
        <v>6926.6586557620085</v>
      </c>
      <c r="AI19" s="74">
        <v>7198.4654889843787</v>
      </c>
      <c r="AJ19" s="74">
        <v>7484.8055923527809</v>
      </c>
      <c r="AK19" s="74">
        <v>7781.3132399677115</v>
      </c>
      <c r="AL19" s="74">
        <v>8084.7666660184159</v>
      </c>
      <c r="AM19" s="74">
        <v>8394.2353882113093</v>
      </c>
      <c r="AN19" s="74">
        <v>8715.5433724156865</v>
      </c>
      <c r="AO19" s="74">
        <v>9053.6706281956576</v>
      </c>
      <c r="AP19" s="74">
        <v>9404.2042369292485</v>
      </c>
      <c r="AQ19" s="74">
        <v>9769.5576755420298</v>
      </c>
      <c r="AR19" s="74">
        <v>10148.11162988459</v>
      </c>
      <c r="AS19" s="74">
        <v>10534.902579155774</v>
      </c>
      <c r="AT19" s="74">
        <v>10926.661914549342</v>
      </c>
      <c r="AU19" s="74">
        <v>11325.033590926219</v>
      </c>
      <c r="AV19" s="74">
        <v>11732.209369573731</v>
      </c>
      <c r="AW19" s="74">
        <v>12152.01268108791</v>
      </c>
      <c r="AX19" s="74">
        <v>12589.503251453012</v>
      </c>
      <c r="AY19" s="74">
        <v>13043.87328569047</v>
      </c>
      <c r="AZ19" s="74">
        <v>13516.797948611562</v>
      </c>
      <c r="BA19" s="74">
        <v>13996.572755908457</v>
      </c>
      <c r="BB19" s="74">
        <v>14486.872371841813</v>
      </c>
      <c r="BC19" s="74">
        <v>14988.217386292672</v>
      </c>
      <c r="BD19" s="74">
        <v>15500.285740939849</v>
      </c>
      <c r="BE19" s="74">
        <v>16023.634341249237</v>
      </c>
      <c r="BF19" s="74">
        <v>16558.072689088196</v>
      </c>
      <c r="BG19" s="74">
        <v>17108.08350191134</v>
      </c>
      <c r="BH19" s="74">
        <v>17676.154373799112</v>
      </c>
      <c r="BI19" s="74">
        <v>18266.677464918776</v>
      </c>
      <c r="BJ19" s="74">
        <v>18882.235903114004</v>
      </c>
      <c r="BK19" s="74">
        <v>19526.497807978554</v>
      </c>
      <c r="BL19" s="74">
        <v>20198.139553552883</v>
      </c>
      <c r="BM19" s="74">
        <v>20898.752758352362</v>
      </c>
      <c r="BN19" s="74">
        <v>21630.931319436615</v>
      </c>
      <c r="BO19" s="74">
        <v>22394.78961319158</v>
      </c>
      <c r="BP19" s="74">
        <v>23186.12925723974</v>
      </c>
      <c r="BQ19" s="74">
        <v>24003.443923778821</v>
      </c>
      <c r="BR19" s="74">
        <v>24844.988942004264</v>
      </c>
      <c r="BS19" s="74">
        <v>25707.638906617296</v>
      </c>
      <c r="BT19" s="75">
        <v>26587.927172056785</v>
      </c>
    </row>
    <row r="20" spans="1:73">
      <c r="A20" s="1" t="s">
        <v>74</v>
      </c>
      <c r="B20" s="1"/>
      <c r="C20" s="55"/>
      <c r="D20" s="55">
        <v>8.4</v>
      </c>
      <c r="E20" s="55">
        <v>7.4</v>
      </c>
      <c r="F20" s="55">
        <v>6.3</v>
      </c>
      <c r="G20" s="55">
        <v>6.7</v>
      </c>
      <c r="H20" s="55">
        <v>9.6999999999999993</v>
      </c>
      <c r="I20" s="55">
        <v>12.2</v>
      </c>
      <c r="J20" s="55">
        <v>21.6</v>
      </c>
      <c r="K20" s="55">
        <v>5</v>
      </c>
      <c r="L20" s="55">
        <v>0</v>
      </c>
      <c r="M20" s="55">
        <v>0</v>
      </c>
      <c r="N20" s="55">
        <v>4.4000000000000039</v>
      </c>
      <c r="O20" s="55">
        <v>5.0000000000000044</v>
      </c>
      <c r="P20" s="55">
        <v>5.8</v>
      </c>
      <c r="Q20" s="55">
        <v>6.3</v>
      </c>
      <c r="R20" s="55">
        <v>5.7</v>
      </c>
      <c r="S20" s="55">
        <v>5.0999999999999996</v>
      </c>
      <c r="T20" s="55">
        <v>7.6</v>
      </c>
      <c r="U20" s="55">
        <v>8.4</v>
      </c>
      <c r="V20" s="55">
        <v>8.0000000000000071</v>
      </c>
      <c r="W20" s="55">
        <v>1.6000000000000014</v>
      </c>
      <c r="X20" s="55">
        <v>7.8999999999999959</v>
      </c>
      <c r="Y20" s="55">
        <v>13.900000000000002</v>
      </c>
      <c r="Z20" s="55">
        <v>10.6</v>
      </c>
      <c r="AA20" s="55">
        <v>5.3</v>
      </c>
      <c r="AB20" s="55">
        <v>4.7</v>
      </c>
      <c r="AC20" s="55">
        <v>5.3</v>
      </c>
      <c r="AD20" s="55">
        <v>4.5</v>
      </c>
      <c r="AE20" s="55">
        <v>4.4000000000000004</v>
      </c>
      <c r="AF20" s="55">
        <v>3.6</v>
      </c>
      <c r="AG20" s="55">
        <v>3.6</v>
      </c>
      <c r="AH20" s="55">
        <v>3.6</v>
      </c>
      <c r="AI20" s="55">
        <v>3.6</v>
      </c>
      <c r="AJ20" s="55">
        <v>3.5</v>
      </c>
      <c r="AK20" s="55">
        <v>3.6</v>
      </c>
      <c r="AL20" s="55">
        <v>3.6</v>
      </c>
      <c r="AM20" s="55">
        <v>3.5</v>
      </c>
      <c r="AN20" s="55">
        <v>3.5</v>
      </c>
      <c r="AO20" s="55">
        <v>3.5</v>
      </c>
      <c r="AP20" s="55">
        <v>3.5</v>
      </c>
      <c r="AQ20" s="55">
        <v>3.5</v>
      </c>
      <c r="AR20" s="55">
        <v>3.5</v>
      </c>
      <c r="AS20" s="55">
        <v>3.5</v>
      </c>
      <c r="AT20" s="55">
        <v>3.4</v>
      </c>
      <c r="AU20" s="55">
        <v>3.4</v>
      </c>
      <c r="AV20" s="55">
        <v>3.3</v>
      </c>
      <c r="AW20" s="55">
        <v>3.3</v>
      </c>
      <c r="AX20" s="55">
        <v>3.3</v>
      </c>
      <c r="AY20" s="55">
        <v>3.3</v>
      </c>
      <c r="AZ20" s="55">
        <v>3.3</v>
      </c>
      <c r="BA20" s="55">
        <v>3.3</v>
      </c>
      <c r="BB20" s="55">
        <v>3.2</v>
      </c>
      <c r="BC20" s="55">
        <v>3.2</v>
      </c>
      <c r="BD20" s="55">
        <v>3.2</v>
      </c>
      <c r="BE20" s="55">
        <v>3.1</v>
      </c>
      <c r="BF20" s="55">
        <v>3.1</v>
      </c>
      <c r="BG20" s="55">
        <v>3.1</v>
      </c>
      <c r="BH20" s="55">
        <v>3.1</v>
      </c>
      <c r="BI20" s="55">
        <v>3.1</v>
      </c>
      <c r="BJ20" s="55">
        <v>3.1</v>
      </c>
      <c r="BK20" s="55">
        <v>3.1</v>
      </c>
      <c r="BL20" s="55">
        <v>3.1</v>
      </c>
      <c r="BM20" s="55">
        <v>3.2</v>
      </c>
      <c r="BN20" s="55">
        <v>3.2</v>
      </c>
      <c r="BO20" s="55">
        <v>3.2</v>
      </c>
      <c r="BP20" s="55">
        <v>3.2</v>
      </c>
      <c r="BQ20" s="55">
        <v>3.2</v>
      </c>
      <c r="BR20" s="55">
        <v>3.2</v>
      </c>
      <c r="BS20" s="55">
        <v>3.2</v>
      </c>
      <c r="BT20" s="55">
        <v>3.2</v>
      </c>
    </row>
    <row r="21" spans="1:73">
      <c r="A21" s="1"/>
      <c r="B21" s="1"/>
      <c r="C21" s="55"/>
      <c r="D21" s="55"/>
      <c r="E21" s="55"/>
      <c r="F21" s="55"/>
      <c r="G21" s="55"/>
      <c r="H21" s="55"/>
      <c r="I21" s="55"/>
      <c r="J21" s="55"/>
      <c r="K21" s="55"/>
      <c r="L21" s="55"/>
      <c r="M21" s="55"/>
      <c r="O21" s="55"/>
      <c r="P21" s="55"/>
      <c r="Q21" s="55"/>
      <c r="R21" s="55"/>
      <c r="S21" s="55"/>
      <c r="T21" s="55"/>
      <c r="U21" s="55"/>
      <c r="V21" s="55"/>
      <c r="W21" s="55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</row>
    <row r="22" spans="1:73">
      <c r="A22" s="56" t="s">
        <v>75</v>
      </c>
      <c r="B22" s="57"/>
      <c r="C22" s="57"/>
      <c r="D22" s="57"/>
      <c r="E22" s="57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58"/>
      <c r="T22" s="58"/>
      <c r="U22" s="59"/>
      <c r="V22" s="59"/>
      <c r="W22" s="59"/>
      <c r="X22" s="59"/>
      <c r="Y22" s="76"/>
      <c r="Z22" s="68"/>
    </row>
    <row r="23" spans="1:73">
      <c r="A23" s="56" t="s">
        <v>76</v>
      </c>
      <c r="B23" s="56"/>
      <c r="C23" s="56"/>
      <c r="D23" s="56"/>
      <c r="E23" s="56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61"/>
      <c r="T23" s="61"/>
      <c r="U23" s="61"/>
      <c r="V23" s="61"/>
      <c r="W23" s="61"/>
      <c r="X23" s="55"/>
      <c r="Y23" s="55"/>
      <c r="Z23" s="55"/>
    </row>
    <row r="24" spans="1:73">
      <c r="A24" s="56" t="s">
        <v>56</v>
      </c>
      <c r="B24" s="56"/>
      <c r="C24" s="56"/>
      <c r="D24" s="56"/>
      <c r="E24" s="56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55"/>
      <c r="T24" s="55"/>
      <c r="U24" s="55"/>
      <c r="V24" s="55"/>
      <c r="W24" s="55"/>
      <c r="X24" s="55"/>
      <c r="Y24" s="55"/>
      <c r="Z24" s="55"/>
    </row>
    <row r="25" spans="1:73">
      <c r="A25" s="56" t="s">
        <v>77</v>
      </c>
      <c r="B25" s="57"/>
      <c r="C25" s="57"/>
      <c r="D25" s="57"/>
      <c r="E25" s="57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60"/>
      <c r="T25" s="60"/>
      <c r="U25" s="60"/>
      <c r="V25" s="60"/>
      <c r="W25" s="60"/>
      <c r="X25" s="60"/>
      <c r="Y25" s="60"/>
      <c r="Z25" s="78"/>
      <c r="AA25" s="79"/>
    </row>
    <row r="26" spans="1:73">
      <c r="A26" s="56" t="s">
        <v>78</v>
      </c>
      <c r="B26" s="57"/>
      <c r="C26" s="57"/>
      <c r="D26" s="57"/>
      <c r="E26" s="57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77"/>
      <c r="AB26" s="77"/>
      <c r="AC26" s="77"/>
      <c r="AD26" s="77"/>
      <c r="AE26" s="77"/>
      <c r="AF26" s="77"/>
      <c r="AG26" s="77"/>
      <c r="AH26" s="77"/>
      <c r="AI26" s="77"/>
      <c r="AJ26" s="77"/>
      <c r="AK26" s="77"/>
      <c r="AL26" s="77"/>
      <c r="AM26" s="77"/>
      <c r="AN26" s="77"/>
      <c r="AO26" s="77"/>
      <c r="AP26" s="77"/>
      <c r="AQ26" s="77"/>
      <c r="AR26" s="77"/>
      <c r="AS26" s="77"/>
      <c r="AT26" s="77"/>
      <c r="AU26" s="77"/>
      <c r="AV26" s="77"/>
      <c r="AW26" s="77"/>
      <c r="AX26" s="77"/>
      <c r="AY26" s="77"/>
      <c r="AZ26" s="77"/>
      <c r="BA26" s="77"/>
      <c r="BB26" s="77"/>
      <c r="BC26" s="77"/>
      <c r="BD26" s="77"/>
      <c r="BE26" s="77"/>
      <c r="BF26" s="77"/>
      <c r="BG26" s="77"/>
      <c r="BH26" s="77"/>
      <c r="BI26" s="77"/>
      <c r="BJ26" s="77"/>
      <c r="BK26" s="77"/>
      <c r="BL26" s="77"/>
      <c r="BM26" s="77"/>
      <c r="BN26" s="77"/>
      <c r="BO26" s="77"/>
      <c r="BP26" s="77"/>
      <c r="BQ26" s="77"/>
      <c r="BR26" s="77"/>
      <c r="BS26" s="77"/>
      <c r="BT26" s="77"/>
      <c r="BU26" s="1"/>
    </row>
    <row r="28" spans="1:73">
      <c r="V28">
        <f>1100/V17</f>
        <v>0.75966850828729282</v>
      </c>
    </row>
  </sheetData>
  <mergeCells count="2">
    <mergeCell ref="A1:H1"/>
    <mergeCell ref="A2:H2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TaxCatchAll xmlns="8def5462-f47b-4fcd-8951-4ac50b4cf768" xsi:nil="true"/>
    <lcf76f155ced4ddcb4097134ff3c332f xmlns="2febd84d-babd-455a-9421-100ccbc047d0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5E5CE62778A7C44A1621E6960BCA5A4" ma:contentTypeVersion="20" ma:contentTypeDescription="Loo uus dokument" ma:contentTypeScope="" ma:versionID="28edcff28805fbb8620f4d634bd36fc9">
  <xsd:schema xmlns:xsd="http://www.w3.org/2001/XMLSchema" xmlns:xs="http://www.w3.org/2001/XMLSchema" xmlns:p="http://schemas.microsoft.com/office/2006/metadata/properties" xmlns:ns1="http://schemas.microsoft.com/sharepoint/v3" xmlns:ns2="8def5462-f47b-4fcd-8951-4ac50b4cf768" xmlns:ns3="2febd84d-babd-455a-9421-100ccbc047d0" targetNamespace="http://schemas.microsoft.com/office/2006/metadata/properties" ma:root="true" ma:fieldsID="9aa5e15153707797603f0bc6373e6ad3" ns1:_="" ns2:_="" ns3:_="">
    <xsd:import namespace="http://schemas.microsoft.com/sharepoint/v3"/>
    <xsd:import namespace="8def5462-f47b-4fcd-8951-4ac50b4cf768"/>
    <xsd:import namespace="2febd84d-babd-455a-9421-100ccbc047d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ingHintHash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1:_ip_UnifiedCompliancePolicyProperties" minOccurs="0"/>
                <xsd:element ref="ns1:_ip_UnifiedCompliancePolicyUIActio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5" nillable="true" ma:displayName="Ühtse nõuetele vastavuse poliitika atribuudid" ma:hidden="true" ma:internalName="_ip_UnifiedCompliancePolicyProperties">
      <xsd:simpleType>
        <xsd:restriction base="dms:Note"/>
      </xsd:simpleType>
    </xsd:element>
    <xsd:element name="_ip_UnifiedCompliancePolicyUIAction" ma:index="16" nillable="true" ma:displayName="Ühtse nõuetele vastavuse poliitika kasutajaliidesetoiming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ef5462-f47b-4fcd-8951-4ac50b4cf76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Ühiskasutuse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9" nillable="true" ma:displayName="Vihjeräsi jagamine" ma:internalName="SharingHintHash" ma:readOnly="true">
      <xsd:simpleType>
        <xsd:restriction base="dms:Text"/>
      </xsd:simpleType>
    </xsd:element>
    <xsd:element name="SharedWithDetails" ma:index="10" nillable="true" ma:displayName="Ühiskasutusse andmise üksikasjad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1" nillable="true" ma:displayName="Viimane jagaja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2" nillable="true" ma:displayName="Viimase jagamise aeg" ma:description="" ma:internalName="LastSharedByTime" ma:readOnly="true">
      <xsd:simpleType>
        <xsd:restriction base="dms:DateTime"/>
      </xsd:simpleType>
    </xsd:element>
    <xsd:element name="TaxCatchAll" ma:index="25" nillable="true" ma:displayName="Taxonomy Catch All Column" ma:hidden="true" ma:list="{768542a1-db6f-4a9f-a079-60b8abbfc3ff}" ma:internalName="TaxCatchAll" ma:showField="CatchAllData" ma:web="8def5462-f47b-4fcd-8951-4ac50b4cf76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ebd84d-babd-455a-9421-100ccbc047d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7" nillable="true" ma:displayName="Tags" ma:internalName="MediaServiceAutoTags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1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4" nillable="true" ma:taxonomy="true" ma:internalName="lcf76f155ced4ddcb4097134ff3c332f" ma:taxonomyFieldName="MediaServiceImageTags" ma:displayName="Pildisildid" ma:readOnly="false" ma:fieldId="{5cf76f15-5ced-4ddc-b409-7134ff3c332f}" ma:taxonomyMulti="true" ma:sspId="1985cb29-039a-4c31-91df-86f9e986c80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utüüp"/>
        <xsd:element ref="dc:title" minOccurs="0" maxOccurs="1" ma:index="4" ma:displayName="Pealkiri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ECA9E06-2598-4C39-91AA-63270904C531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8def5462-f47b-4fcd-8951-4ac50b4cf768"/>
    <ds:schemaRef ds:uri="2febd84d-babd-455a-9421-100ccbc047d0"/>
  </ds:schemaRefs>
</ds:datastoreItem>
</file>

<file path=customXml/itemProps2.xml><?xml version="1.0" encoding="utf-8"?>
<ds:datastoreItem xmlns:ds="http://schemas.openxmlformats.org/officeDocument/2006/customXml" ds:itemID="{5D95F7FE-275F-4322-BD01-54DDC09492E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8def5462-f47b-4fcd-8951-4ac50b4cf768"/>
    <ds:schemaRef ds:uri="2febd84d-babd-455a-9421-100ccbc047d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7EA576D-29C5-498C-B95B-A6EB411A1F2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2</vt:i4>
      </vt:variant>
    </vt:vector>
  </HeadingPairs>
  <TitlesOfParts>
    <vt:vector size="2" baseType="lpstr">
      <vt:lpstr>FA </vt:lpstr>
      <vt:lpstr>Makro</vt:lpstr>
    </vt:vector>
  </TitlesOfParts>
  <Manager/>
  <Company>Sotsiaalministeerium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Sirli Jurjev</dc:creator>
  <cp:keywords/>
  <dc:description/>
  <cp:lastModifiedBy>Piret Lemsalu</cp:lastModifiedBy>
  <cp:revision/>
  <dcterms:created xsi:type="dcterms:W3CDTF">2015-03-23T14:52:14Z</dcterms:created>
  <dcterms:modified xsi:type="dcterms:W3CDTF">2025-03-19T14:48:58Z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0x01010085E5CE62778A7C44A1621E6960BCA5A4</vt:lpwstr>
  </property>
  <property fmtid="{D5CDD505-2E9C-101B-9397-08002B2CF9AE}" pid="4" name="MediaServiceImageTags">
    <vt:lpwstr/>
  </property>
</Properties>
</file>